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herrerap\Desktop\BackUp Graciela 19-09-2022\dgcastellanosc\Desktop\POA\2022\EJECUCIÓN DE METAS FÍSICAS\OCTUBRE\"/>
    </mc:Choice>
  </mc:AlternateContent>
  <xr:revisionPtr revIDLastSave="0" documentId="8_{4DF45636-48AA-44F8-A9CC-0159DFB55295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EPTIEMBRE" sheetId="7" r:id="rId1"/>
    <sheet name="MOD. 518" sheetId="8" r:id="rId2"/>
  </sheets>
  <definedNames>
    <definedName name="_xlnm.Print_Area" localSheetId="1">'MOD. 518'!$B$2:$AC$9</definedName>
    <definedName name="_xlnm.Print_Area" localSheetId="0">SEPTIEMBRE!#REF!</definedName>
    <definedName name="_xlnm.Print_Titles" localSheetId="1">'MOD. 518'!$2:$3</definedName>
    <definedName name="_xlnm.Print_Titles" localSheetId="0">SEPTIEMBRE!#REF!</definedName>
  </definedNames>
  <calcPr calcId="191029"/>
</workbook>
</file>

<file path=xl/calcChain.xml><?xml version="1.0" encoding="utf-8"?>
<calcChain xmlns="http://schemas.openxmlformats.org/spreadsheetml/2006/main">
  <c r="AB7" i="7" l="1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6" i="7"/>
  <c r="Y49" i="8" l="1"/>
  <c r="T49" i="8"/>
  <c r="O49" i="8"/>
  <c r="Z49" i="8" s="1"/>
  <c r="AA49" i="8" s="1"/>
  <c r="Y48" i="8"/>
  <c r="T48" i="8"/>
  <c r="O48" i="8"/>
  <c r="Z48" i="8" s="1"/>
  <c r="AA48" i="8" s="1"/>
  <c r="Y47" i="8"/>
  <c r="T47" i="8"/>
  <c r="O47" i="8"/>
  <c r="Z47" i="8" s="1"/>
  <c r="AA47" i="8" s="1"/>
  <c r="Y46" i="8"/>
  <c r="T46" i="8"/>
  <c r="O46" i="8"/>
  <c r="Y45" i="8"/>
  <c r="T45" i="8"/>
  <c r="O45" i="8"/>
  <c r="Y44" i="8"/>
  <c r="T44" i="8"/>
  <c r="Z44" i="8" s="1"/>
  <c r="AA44" i="8" s="1"/>
  <c r="O44" i="8"/>
  <c r="Y43" i="8"/>
  <c r="T43" i="8"/>
  <c r="O43" i="8"/>
  <c r="Y42" i="8"/>
  <c r="T42" i="8"/>
  <c r="Z42" i="8" s="1"/>
  <c r="AA42" i="8" s="1"/>
  <c r="O42" i="8"/>
  <c r="Y41" i="8"/>
  <c r="Z41" i="8" s="1"/>
  <c r="AA41" i="8" s="1"/>
  <c r="T41" i="8"/>
  <c r="O41" i="8"/>
  <c r="Y40" i="8"/>
  <c r="T40" i="8"/>
  <c r="O40" i="8"/>
  <c r="Y39" i="8"/>
  <c r="T39" i="8"/>
  <c r="O39" i="8"/>
  <c r="Z39" i="8" s="1"/>
  <c r="AA39" i="8" s="1"/>
  <c r="Y38" i="8"/>
  <c r="T38" i="8"/>
  <c r="O38" i="8"/>
  <c r="Y37" i="8"/>
  <c r="T37" i="8"/>
  <c r="O37" i="8"/>
  <c r="Z37" i="8" s="1"/>
  <c r="AA37" i="8" s="1"/>
  <c r="Y36" i="8"/>
  <c r="T36" i="8"/>
  <c r="O36" i="8"/>
  <c r="Z36" i="8" s="1"/>
  <c r="AA36" i="8" s="1"/>
  <c r="Y35" i="8"/>
  <c r="T35" i="8"/>
  <c r="O35" i="8"/>
  <c r="Y34" i="8"/>
  <c r="T34" i="8"/>
  <c r="O34" i="8"/>
  <c r="AD27" i="8"/>
  <c r="AD24" i="8" s="1"/>
  <c r="AD23" i="8" s="1"/>
  <c r="Y27" i="8"/>
  <c r="T27" i="8"/>
  <c r="O27" i="8"/>
  <c r="J27" i="8"/>
  <c r="AD26" i="8"/>
  <c r="Y26" i="8"/>
  <c r="T26" i="8"/>
  <c r="O26" i="8"/>
  <c r="J26" i="8"/>
  <c r="AD25" i="8"/>
  <c r="Y25" i="8"/>
  <c r="Y24" i="8" s="1"/>
  <c r="Y23" i="8" s="1"/>
  <c r="T25" i="8"/>
  <c r="O25" i="8"/>
  <c r="J25" i="8"/>
  <c r="AF24" i="8"/>
  <c r="AB24" i="8"/>
  <c r="Q24" i="8"/>
  <c r="Q23" i="8" s="1"/>
  <c r="P24" i="8"/>
  <c r="N24" i="8"/>
  <c r="N23" i="8" s="1"/>
  <c r="M24" i="8"/>
  <c r="M23" i="8" s="1"/>
  <c r="L24" i="8"/>
  <c r="L23" i="8" s="1"/>
  <c r="I24" i="8"/>
  <c r="I23" i="8" s="1"/>
  <c r="P23" i="8"/>
  <c r="Z46" i="8" l="1"/>
  <c r="AA46" i="8" s="1"/>
  <c r="Z26" i="8"/>
  <c r="AA26" i="8" s="1"/>
  <c r="Z34" i="8"/>
  <c r="AA34" i="8" s="1"/>
  <c r="Z35" i="8"/>
  <c r="AA35" i="8" s="1"/>
  <c r="T24" i="8"/>
  <c r="Z27" i="8"/>
  <c r="AA27" i="8" s="1"/>
  <c r="Z38" i="8"/>
  <c r="AA38" i="8" s="1"/>
  <c r="Z40" i="8"/>
  <c r="AA40" i="8" s="1"/>
  <c r="Z45" i="8"/>
  <c r="AA45" i="8" s="1"/>
  <c r="O23" i="8"/>
  <c r="T23" i="8"/>
  <c r="Z43" i="8"/>
  <c r="AA43" i="8" s="1"/>
  <c r="Z25" i="8"/>
  <c r="AA25" i="8" s="1"/>
  <c r="O24" i="8"/>
  <c r="Z24" i="8" s="1"/>
  <c r="Z23" i="8" l="1"/>
  <c r="AA23" i="8" s="1"/>
  <c r="AA24" i="8"/>
  <c r="U21" i="7" l="1"/>
  <c r="P21" i="7"/>
  <c r="U20" i="7"/>
  <c r="P20" i="7"/>
  <c r="U19" i="7"/>
  <c r="P19" i="7"/>
  <c r="U18" i="7"/>
  <c r="P18" i="7"/>
  <c r="U17" i="7"/>
  <c r="P17" i="7"/>
  <c r="U16" i="7"/>
  <c r="P16" i="7"/>
  <c r="U15" i="7"/>
  <c r="P15" i="7"/>
  <c r="U14" i="7"/>
  <c r="P14" i="7"/>
  <c r="U13" i="7"/>
  <c r="P13" i="7"/>
  <c r="U12" i="7"/>
  <c r="P12" i="7"/>
  <c r="U11" i="7"/>
  <c r="P11" i="7"/>
  <c r="U10" i="7"/>
  <c r="P10" i="7"/>
  <c r="U9" i="7"/>
  <c r="P9" i="7"/>
  <c r="U8" i="7"/>
  <c r="P8" i="7"/>
  <c r="U7" i="7"/>
  <c r="P7" i="7"/>
  <c r="U6" i="7"/>
  <c r="P6" i="7"/>
  <c r="AC6" i="7" l="1"/>
  <c r="AC18" i="7"/>
  <c r="AC19" i="7"/>
  <c r="AC8" i="7"/>
  <c r="AC16" i="7"/>
  <c r="AC9" i="7"/>
  <c r="AC13" i="7"/>
  <c r="AC10" i="7"/>
  <c r="AC14" i="7"/>
  <c r="AC7" i="7"/>
  <c r="AC15" i="7"/>
  <c r="AC21" i="7"/>
  <c r="AC11" i="7"/>
  <c r="AC20" i="7"/>
  <c r="AC17" i="7"/>
  <c r="AC12" i="7"/>
</calcChain>
</file>

<file path=xl/sharedStrings.xml><?xml version="1.0" encoding="utf-8"?>
<sst xmlns="http://schemas.openxmlformats.org/spreadsheetml/2006/main" count="139" uniqueCount="78">
  <si>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</si>
  <si>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</si>
  <si>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</si>
  <si>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</si>
  <si>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</si>
  <si>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</si>
  <si>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</si>
  <si>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</si>
  <si>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</si>
  <si>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</si>
  <si>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</si>
  <si>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</si>
  <si>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</si>
  <si>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</si>
  <si>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</si>
  <si>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</si>
  <si>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</si>
  <si>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Persona </t>
  </si>
  <si>
    <t xml:space="preserve">Documento </t>
  </si>
  <si>
    <t xml:space="preserve">Registro </t>
  </si>
  <si>
    <t>Personas individuales y jurídicas beneficiadas con  servicios de registro de  patentes comerciales y títulos de propiedad intelectual.</t>
  </si>
  <si>
    <r>
      <t>Personas individuales y jurídicas beneficiadas con patentes de inscripción de sociedades nacionales,  comerciante individual y empresas mercantiles</t>
    </r>
    <r>
      <rPr>
        <b/>
        <sz val="10"/>
        <rFont val="Times New Roman"/>
        <family val="1"/>
      </rPr>
      <t xml:space="preserve">. </t>
    </r>
  </si>
  <si>
    <t xml:space="preserve">Registro de Sociedades Nacionales </t>
  </si>
  <si>
    <t xml:space="preserve">Registro de Comerciantes Individuales </t>
  </si>
  <si>
    <t>Registro de Empresas Mercantiles</t>
  </si>
  <si>
    <t xml:space="preserve">Registro de Sociedades Extranjeras </t>
  </si>
  <si>
    <t xml:space="preserve">Registro de cancelación de sociedades </t>
  </si>
  <si>
    <t xml:space="preserve">Registro de emisión de acciones </t>
  </si>
  <si>
    <t xml:space="preserve">Registro de actas </t>
  </si>
  <si>
    <t xml:space="preserve">Registro de Modificación de Sociedades </t>
  </si>
  <si>
    <t xml:space="preserve">Registro de modificación de  Empresas </t>
  </si>
  <si>
    <t>Registro de Auxiliares de comercio</t>
  </si>
  <si>
    <t xml:space="preserve">Registro de cancelación de empresas </t>
  </si>
  <si>
    <t xml:space="preserve">Registro de mandatos </t>
  </si>
  <si>
    <t xml:space="preserve">Registro de cancelación de auxiliares </t>
  </si>
  <si>
    <t xml:space="preserve">Cancelación de mandatos </t>
  </si>
  <si>
    <t xml:space="preserve">Cancelación de acciones </t>
  </si>
  <si>
    <t xml:space="preserve">Certificaciones a usuarios </t>
  </si>
  <si>
    <t xml:space="preserve">Emisión de  edictos </t>
  </si>
  <si>
    <t>Modificación Sociedades extranjeras</t>
  </si>
  <si>
    <t xml:space="preserve">Generar las condiciones que permitan la atracción de inversiones para la creación de empleo digno y así promover el desarrollo económico de los guatemaltecos.  </t>
  </si>
  <si>
    <t xml:space="preserve">RESULTADO FINAL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</si>
  <si>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</si>
  <si>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</si>
  <si>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</si>
  <si>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</si>
  <si>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</si>
  <si>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</si>
  <si>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</si>
  <si>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</si>
  <si>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</si>
  <si>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</si>
  <si>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</si>
  <si>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</si>
  <si>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</si>
  <si>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</si>
  <si>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</si>
  <si>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</si>
  <si>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</si>
  <si>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</si>
  <si>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Servicios registrales. </t>
  </si>
  <si>
    <t xml:space="preserve">Publicaciones en boletín electrónico del Registro Mercantil </t>
  </si>
  <si>
    <t xml:space="preserve">META VIGENTE 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</si>
  <si>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</si>
  <si>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</si>
  <si>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</si>
  <si>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</si>
  <si>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</si>
  <si>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MINISTERIO DE ECONOMÍA 
PLAN OPERATIVO ANUAL 2022</t>
  </si>
  <si>
    <t>MATRIZ DE PLANIFICACIÓN, POA 2022</t>
  </si>
  <si>
    <t>PRESUPUESTO VIGENTE 2022      EN  Q.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</si>
  <si>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</si>
  <si>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>EJECUCIÓN MENSUAL, CUATRIMESTRAL Y ANUAL,  POA 2022</t>
  </si>
  <si>
    <t>PRESUPUESTO APROBADO AÑO 2,022  DECRETO 16-2021</t>
  </si>
  <si>
    <t xml:space="preserve">100% DE EJECUCIÓN </t>
  </si>
  <si>
    <t>Servicios de Registro de Patentes Comerciales y Títulos de Propiedad Intelectual.</t>
  </si>
  <si>
    <t>Para el 2023 se ha incrementado en  21.0 puntos porcentuales el número de personas individuales y jurídicas beneficiadas con servicios registrales  (Línea base de 120,008 en 2019 a 145,210 en 2023).</t>
  </si>
  <si>
    <t xml:space="preserve">Vinculación Institucional 
Plan Nacional de Desarrollo EJE KATÚN 2032: Riqueza para todas y todos y Bienestar para la Gente.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calidad y promover oportunidades de aprendizaje durante toda la vida para todos Meta 4.4 
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 desigualdad en  y entre los países. Meta.10.2.  ODS 12. Producción y consumo responsables garantizar modalidades de consumo y producción n sostenible,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edad, raza, etnia , origen, religión  o situación económica u otra condición.
Prioridad 4: Empleo e inversión.  
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pobreza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Política General de Gobierno 2020-2024  en el Pilar de Economía, competitividad y prosperidad:
M1. Para el año 2023 se ha incrementado en 2.60 puntos porcentuales la tasa de crecimiento del PIB real; M2. Para el año 2023 el país ocupa la posición 85 en el ranking del índice de competitividad global; M3. Para el año 2023 el país ocupa la posición 88 en el ranking del Doing Business; M4. Para el año 2023 se redujo la tasa de informalidad del empleo en el 6 puntos porcentuales; M 9 Para el año 2023 se ha incrementado el monto de los créditos para emprendimientos de familias pobres a Q 200,000,000.00.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</si>
</sst>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theme="0"/>
      <name val="Times New Roman"/>
      <family val="1"/>
    </font>
    <font>
      <b/>
      <i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</cellStyleXfs>
  <cellXfs count="116">
    <xf numFmtId="0" fontId="0" fillId="0" borderId="0" xfId="0"/>
    <xf numFmtId="0" fontId="4" fillId="0" borderId="0" xfId="1"/>
    <xf numFmtId="0" fontId="4" fillId="3" borderId="0" xfId="1" applyFill="1" applyBorder="1"/>
    <xf numFmtId="0" fontId="4" fillId="0" borderId="1" xfId="1" applyBorder="1"/>
    <xf numFmtId="0" fontId="6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top" wrapText="1"/>
    </xf>
    <xf numFmtId="0" fontId="4" fillId="3" borderId="0" xfId="1" applyFill="1"/>
    <xf numFmtId="0" fontId="11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3" fontId="8" fillId="3" borderId="1" xfId="1" applyNumberFormat="1" applyFont="1" applyFill="1" applyBorder="1" applyAlignment="1">
      <alignment horizontal="center" vertical="top" wrapText="1"/>
    </xf>
    <xf numFmtId="4" fontId="11" fillId="3" borderId="1" xfId="1" applyNumberFormat="1" applyFont="1" applyFill="1" applyBorder="1" applyAlignment="1">
      <alignment vertical="top" wrapText="1"/>
    </xf>
    <xf numFmtId="0" fontId="3" fillId="3" borderId="1" xfId="4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vertical="top" wrapText="1"/>
    </xf>
    <xf numFmtId="3" fontId="3" fillId="3" borderId="1" xfId="4" applyNumberFormat="1" applyFont="1" applyFill="1" applyBorder="1" applyAlignment="1">
      <alignment horizontal="center" vertical="top" wrapText="1"/>
    </xf>
    <xf numFmtId="0" fontId="3" fillId="3" borderId="1" xfId="4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vertical="center"/>
    </xf>
    <xf numFmtId="0" fontId="4" fillId="0" borderId="1" xfId="1" applyFont="1" applyBorder="1"/>
    <xf numFmtId="3" fontId="12" fillId="3" borderId="1" xfId="0" applyNumberFormat="1" applyFont="1" applyFill="1" applyBorder="1" applyAlignment="1">
      <alignment horizontal="justify" vertical="top" wrapText="1"/>
    </xf>
    <xf numFmtId="0" fontId="4" fillId="3" borderId="1" xfId="1" applyFill="1" applyBorder="1" applyAlignment="1">
      <alignment horizontal="center"/>
    </xf>
    <xf numFmtId="0" fontId="4" fillId="0" borderId="0" xfId="1" applyFill="1" applyBorder="1"/>
    <xf numFmtId="0" fontId="2" fillId="2" borderId="1" xfId="1" applyFont="1" applyFill="1" applyBorder="1" applyAlignment="1">
      <alignment horizontal="center"/>
    </xf>
    <xf numFmtId="0" fontId="19" fillId="8" borderId="1" xfId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justify" vertical="top" wrapText="1"/>
    </xf>
    <xf numFmtId="3" fontId="11" fillId="3" borderId="1" xfId="1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9" fontId="11" fillId="3" borderId="1" xfId="1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5" fillId="7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horizontal="center" vertical="center" wrapText="1"/>
    </xf>
    <xf numFmtId="0" fontId="22" fillId="4" borderId="14" xfId="1" applyFont="1" applyFill="1" applyBorder="1" applyAlignment="1">
      <alignment horizontal="center" vertical="center" wrapText="1"/>
    </xf>
    <xf numFmtId="0" fontId="22" fillId="4" borderId="15" xfId="1" applyFont="1" applyFill="1" applyBorder="1" applyAlignment="1">
      <alignment horizontal="center" vertical="center" wrapText="1"/>
    </xf>
    <xf numFmtId="0" fontId="22" fillId="4" borderId="7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4" fillId="0" borderId="7" xfId="1" applyBorder="1"/>
    <xf numFmtId="0" fontId="3" fillId="3" borderId="11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/>
    </xf>
    <xf numFmtId="3" fontId="3" fillId="3" borderId="7" xfId="0" applyNumberFormat="1" applyFont="1" applyFill="1" applyBorder="1" applyAlignment="1">
      <alignment horizontal="center" vertical="top"/>
    </xf>
    <xf numFmtId="3" fontId="8" fillId="3" borderId="7" xfId="1" applyNumberFormat="1" applyFont="1" applyFill="1" applyBorder="1" applyAlignment="1">
      <alignment horizontal="center" vertical="top" wrapText="1"/>
    </xf>
    <xf numFmtId="3" fontId="5" fillId="3" borderId="7" xfId="0" applyNumberFormat="1" applyFont="1" applyFill="1" applyBorder="1" applyAlignment="1">
      <alignment horizontal="center" vertical="top"/>
    </xf>
    <xf numFmtId="9" fontId="8" fillId="3" borderId="7" xfId="1" applyNumberFormat="1" applyFont="1" applyFill="1" applyBorder="1" applyAlignment="1">
      <alignment horizontal="center" vertical="top" wrapText="1"/>
    </xf>
    <xf numFmtId="4" fontId="11" fillId="3" borderId="7" xfId="1" applyNumberFormat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/>
    </xf>
    <xf numFmtId="3" fontId="11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4" fillId="0" borderId="0" xfId="1" applyFill="1"/>
    <xf numFmtId="0" fontId="18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3" fontId="4" fillId="0" borderId="0" xfId="1" applyNumberFormat="1"/>
    <xf numFmtId="1" fontId="4" fillId="0" borderId="0" xfId="1" applyNumberFormat="1"/>
    <xf numFmtId="0" fontId="19" fillId="0" borderId="1" xfId="1" applyFont="1" applyFill="1" applyBorder="1" applyAlignment="1">
      <alignment horizontal="center" vertical="top" wrapText="1"/>
    </xf>
    <xf numFmtId="0" fontId="4" fillId="0" borderId="1" xfId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9" fontId="11" fillId="3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top" wrapText="1"/>
    </xf>
    <xf numFmtId="0" fontId="27" fillId="7" borderId="7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/>
    </xf>
    <xf numFmtId="0" fontId="9" fillId="3" borderId="11" xfId="1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top" wrapText="1"/>
    </xf>
    <xf numFmtId="0" fontId="17" fillId="0" borderId="1" xfId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28" fillId="3" borderId="4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top" wrapText="1"/>
    </xf>
    <xf numFmtId="0" fontId="28" fillId="3" borderId="5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top" wrapText="1"/>
    </xf>
    <xf numFmtId="0" fontId="16" fillId="5" borderId="2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21" fillId="9" borderId="4" xfId="1" applyFont="1" applyFill="1" applyBorder="1" applyAlignment="1">
      <alignment horizontal="left" vertical="center" wrapText="1"/>
    </xf>
    <xf numFmtId="0" fontId="21" fillId="9" borderId="6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5" fillId="6" borderId="1" xfId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21" fillId="7" borderId="4" xfId="1" applyFont="1" applyFill="1" applyBorder="1" applyAlignment="1">
      <alignment horizontal="center" vertical="center" wrapText="1"/>
    </xf>
    <xf numFmtId="0" fontId="21" fillId="7" borderId="6" xfId="1" applyFont="1" applyFill="1" applyBorder="1" applyAlignment="1">
      <alignment horizontal="center" vertical="center" wrapText="1"/>
    </xf>
    <xf numFmtId="0" fontId="21" fillId="7" borderId="5" xfId="1" applyFont="1" applyFill="1" applyBorder="1" applyAlignment="1">
      <alignment horizontal="center" vertical="center" wrapText="1"/>
    </xf>
    <xf numFmtId="0" fontId="22" fillId="4" borderId="10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</cellXfs>
  <cellStyles count="9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Porcentaje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194422</xdr:colOff>
      <xdr:row>0</xdr:row>
      <xdr:rowOff>0</xdr:rowOff>
    </xdr:from>
    <xdr:to>
      <xdr:col>5</xdr:col>
      <xdr:colOff>1208305</xdr:colOff>
      <xdr:row>2</xdr:row>
      <xdr:rowOff>165562</xdr:rowOff>
    </xdr:to>
    <xdr:pic>
      <xdr:nvPicPr>
        <xdr:cNvPr id="2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197" y="515471"/>
          <a:ext cx="2756958" cy="647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194422</xdr:colOff>
      <xdr:row>1</xdr:row>
      <xdr:rowOff>77321</xdr:rowOff>
    </xdr:from>
    <xdr:to>
      <xdr:col>5</xdr:col>
      <xdr:colOff>1208305</xdr:colOff>
      <xdr:row>3</xdr:row>
      <xdr:rowOff>229276</xdr:rowOff>
    </xdr:to>
    <xdr:pic>
      <xdr:nvPicPr>
        <xdr:cNvPr id="2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197" y="515471"/>
          <a:ext cx="2756958" cy="64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31"/>
  <sheetViews>
    <sheetView showGridLines="0" tabSelected="1" zoomScale="70" zoomScaleNormal="70" zoomScaleSheetLayoutView="115" zoomScalePageLayoutView="70" workbookViewId="0">
      <selection activeCell="C22" sqref="C22:AD22"/>
    </sheetView>
  </sheetViews>
  <sheetFormatPr baseColWidth="10" defaultColWidth="11.42578125" defaultRowHeight="12.75" x14ac:dyDescent="0.2"/>
  <cols>
    <col min="1" max="1" width="18.7109375" style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1" style="1" customWidth="1"/>
    <col min="8" max="8" width="10.140625" style="1" customWidth="1"/>
    <col min="9" max="9" width="10.5703125" style="1" customWidth="1"/>
    <col min="10" max="10" width="10.5703125" style="1" hidden="1" customWidth="1"/>
    <col min="11" max="11" width="12.85546875" style="1" customWidth="1"/>
    <col min="12" max="13" width="7" style="1" customWidth="1"/>
    <col min="14" max="14" width="7.5703125" style="1" customWidth="1"/>
    <col min="15" max="15" width="7.140625" style="1" customWidth="1"/>
    <col min="16" max="16" width="15.5703125" style="1" customWidth="1"/>
    <col min="17" max="17" width="8.28515625" style="1" customWidth="1"/>
    <col min="18" max="18" width="7.140625" style="1" customWidth="1"/>
    <col min="19" max="19" width="8.28515625" style="1" customWidth="1"/>
    <col min="20" max="20" width="7.28515625" style="1" customWidth="1"/>
    <col min="21" max="21" width="8.140625" style="1" customWidth="1"/>
    <col min="22" max="22" width="10" style="1" customWidth="1"/>
    <col min="23" max="23" width="7.7109375" style="65" customWidth="1"/>
    <col min="24" max="24" width="7.42578125" style="1" hidden="1" customWidth="1"/>
    <col min="25" max="25" width="8.140625" style="1" hidden="1" customWidth="1"/>
    <col min="26" max="26" width="7.42578125" style="1" hidden="1" customWidth="1"/>
    <col min="27" max="27" width="14.42578125" style="1" hidden="1" customWidth="1"/>
    <col min="28" max="28" width="12.28515625" style="1" customWidth="1"/>
    <col min="29" max="29" width="11.28515625" style="1" customWidth="1"/>
    <col min="30" max="30" width="20.28515625" style="1" bestFit="1" customWidth="1"/>
    <col min="31" max="31" width="31.7109375" style="1" customWidth="1"/>
    <col min="32" max="32" width="27.140625" style="1" hidden="1" customWidth="1"/>
    <col min="33" max="33" width="20" style="1" customWidth="1"/>
    <col min="34" max="34" width="13.5703125" style="1" bestFit="1" customWidth="1"/>
    <col min="35" max="16384" width="11.42578125" style="1"/>
  </cols>
  <sheetData>
    <row r="1" spans="2:34" ht="18.75" x14ac:dyDescent="0.3"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64"/>
      <c r="X1" s="56"/>
      <c r="Y1" s="56"/>
      <c r="Z1" s="56"/>
      <c r="AA1" s="56"/>
      <c r="AB1" s="56"/>
      <c r="AC1" s="56"/>
      <c r="AD1" s="56"/>
      <c r="AE1" s="55"/>
      <c r="AF1" s="43"/>
      <c r="AG1" s="60"/>
      <c r="AH1" s="61"/>
    </row>
    <row r="2" spans="2:34" ht="18.75" x14ac:dyDescent="0.3"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64"/>
      <c r="X2" s="56"/>
      <c r="Y2" s="56"/>
      <c r="Z2" s="56"/>
      <c r="AA2" s="56"/>
      <c r="AB2" s="56"/>
      <c r="AC2" s="56"/>
      <c r="AD2" s="56"/>
      <c r="AE2" s="55"/>
      <c r="AF2" s="43"/>
      <c r="AG2" s="60"/>
      <c r="AH2" s="61"/>
    </row>
    <row r="3" spans="2:34" ht="20.25" x14ac:dyDescent="0.2">
      <c r="B3" s="73" t="s">
        <v>68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43"/>
      <c r="AG3" s="60"/>
      <c r="AH3" s="61"/>
    </row>
    <row r="4" spans="2:34" ht="18.75" x14ac:dyDescent="0.2">
      <c r="B4" s="74" t="s">
        <v>69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43"/>
      <c r="AG4" s="60"/>
      <c r="AH4" s="61"/>
    </row>
    <row r="5" spans="2:34" ht="18.75" x14ac:dyDescent="0.2">
      <c r="B5" s="74" t="s">
        <v>56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43"/>
      <c r="AG5" s="60"/>
      <c r="AH5" s="61"/>
    </row>
    <row r="6" spans="2:34" ht="25.5" x14ac:dyDescent="0.2">
      <c r="B6" s="3"/>
      <c r="C6" s="72"/>
      <c r="D6" s="72"/>
      <c r="E6" s="72"/>
      <c r="F6" s="31"/>
      <c r="G6" s="12" t="s">
        <v>25</v>
      </c>
      <c r="H6" s="9" t="s">
        <v>19</v>
      </c>
      <c r="I6" s="66">
        <v>19</v>
      </c>
      <c r="J6" s="66"/>
      <c r="K6" s="66">
        <v>19</v>
      </c>
      <c r="L6" s="67">
        <v>0</v>
      </c>
      <c r="M6" s="67">
        <v>1</v>
      </c>
      <c r="N6" s="67">
        <v>3</v>
      </c>
      <c r="O6" s="67">
        <v>2</v>
      </c>
      <c r="P6" s="66">
        <f t="shared" ref="P6:P21" si="0">SUM(L6:O6)</f>
        <v>6</v>
      </c>
      <c r="Q6" s="66">
        <v>3</v>
      </c>
      <c r="R6" s="66">
        <v>2</v>
      </c>
      <c r="S6" s="66">
        <v>4</v>
      </c>
      <c r="T6" s="66">
        <v>2</v>
      </c>
      <c r="U6" s="66">
        <f t="shared" ref="U6:U21" si="1">SUM(Q6:T6)</f>
        <v>11</v>
      </c>
      <c r="V6" s="66">
        <v>1</v>
      </c>
      <c r="W6" s="63">
        <v>3</v>
      </c>
      <c r="X6" s="66"/>
      <c r="Y6" s="66"/>
      <c r="Z6" s="66"/>
      <c r="AA6" s="66"/>
      <c r="AB6" s="66">
        <f>P6+U6+V6+W6</f>
        <v>21</v>
      </c>
      <c r="AC6" s="68">
        <f t="shared" ref="AC6:AC21" si="2">SUM(AB6/K6)</f>
        <v>1.1052631578947369</v>
      </c>
      <c r="AD6" s="11"/>
      <c r="AE6" s="11"/>
      <c r="AG6" s="60"/>
      <c r="AH6" s="61"/>
    </row>
    <row r="7" spans="2:34" ht="42" customHeight="1" x14ac:dyDescent="0.2">
      <c r="B7" s="3"/>
      <c r="C7" s="72"/>
      <c r="D7" s="72"/>
      <c r="E7" s="72"/>
      <c r="F7" s="18"/>
      <c r="G7" s="12" t="s">
        <v>26</v>
      </c>
      <c r="H7" s="9" t="s">
        <v>19</v>
      </c>
      <c r="I7" s="66">
        <v>6</v>
      </c>
      <c r="J7" s="66"/>
      <c r="K7" s="66">
        <v>6</v>
      </c>
      <c r="L7" s="67">
        <v>0</v>
      </c>
      <c r="M7" s="67">
        <v>0</v>
      </c>
      <c r="N7" s="67">
        <v>1</v>
      </c>
      <c r="O7" s="67">
        <v>0</v>
      </c>
      <c r="P7" s="66">
        <f t="shared" si="0"/>
        <v>1</v>
      </c>
      <c r="Q7" s="66">
        <v>4</v>
      </c>
      <c r="R7" s="66">
        <v>2</v>
      </c>
      <c r="S7" s="66">
        <v>0</v>
      </c>
      <c r="T7" s="66">
        <v>1</v>
      </c>
      <c r="U7" s="66">
        <f t="shared" si="1"/>
        <v>7</v>
      </c>
      <c r="V7" s="66">
        <v>0</v>
      </c>
      <c r="W7" s="63">
        <v>0</v>
      </c>
      <c r="X7" s="66"/>
      <c r="Y7" s="66"/>
      <c r="Z7" s="66"/>
      <c r="AA7" s="66"/>
      <c r="AB7" s="66">
        <f t="shared" ref="AB7:AB21" si="3">P7+U7+V7+W7</f>
        <v>8</v>
      </c>
      <c r="AC7" s="68">
        <f t="shared" si="2"/>
        <v>1.3333333333333333</v>
      </c>
      <c r="AD7" s="8"/>
      <c r="AE7" s="8"/>
      <c r="AG7" s="60"/>
      <c r="AH7" s="61"/>
    </row>
    <row r="8" spans="2:34" ht="25.5" x14ac:dyDescent="0.2">
      <c r="B8" s="3"/>
      <c r="C8" s="72"/>
      <c r="D8" s="72"/>
      <c r="E8" s="72"/>
      <c r="F8" s="18"/>
      <c r="G8" s="12" t="s">
        <v>27</v>
      </c>
      <c r="H8" s="9" t="s">
        <v>19</v>
      </c>
      <c r="I8" s="66">
        <v>6124</v>
      </c>
      <c r="J8" s="66"/>
      <c r="K8" s="66">
        <v>6124</v>
      </c>
      <c r="L8" s="67">
        <v>516</v>
      </c>
      <c r="M8" s="67">
        <v>546</v>
      </c>
      <c r="N8" s="67">
        <v>663</v>
      </c>
      <c r="O8" s="67">
        <v>409</v>
      </c>
      <c r="P8" s="66">
        <f t="shared" si="0"/>
        <v>2134</v>
      </c>
      <c r="Q8" s="66">
        <v>557</v>
      </c>
      <c r="R8" s="66">
        <v>510</v>
      </c>
      <c r="S8" s="66">
        <v>598</v>
      </c>
      <c r="T8" s="66">
        <v>571</v>
      </c>
      <c r="U8" s="66">
        <f t="shared" si="1"/>
        <v>2236</v>
      </c>
      <c r="V8" s="66">
        <v>529</v>
      </c>
      <c r="W8" s="63">
        <v>544</v>
      </c>
      <c r="X8" s="66"/>
      <c r="Y8" s="66"/>
      <c r="Z8" s="66"/>
      <c r="AA8" s="66"/>
      <c r="AB8" s="66">
        <f t="shared" si="3"/>
        <v>5443</v>
      </c>
      <c r="AC8" s="68">
        <f t="shared" si="2"/>
        <v>0.88879817112998039</v>
      </c>
      <c r="AD8" s="14"/>
      <c r="AE8" s="14"/>
      <c r="AG8" s="60"/>
      <c r="AH8" s="61"/>
    </row>
    <row r="9" spans="2:34" ht="15" x14ac:dyDescent="0.2">
      <c r="B9" s="3"/>
      <c r="C9" s="72"/>
      <c r="D9" s="72"/>
      <c r="E9" s="72"/>
      <c r="F9" s="18"/>
      <c r="G9" s="12" t="s">
        <v>28</v>
      </c>
      <c r="H9" s="9" t="s">
        <v>19</v>
      </c>
      <c r="I9" s="66">
        <v>3770</v>
      </c>
      <c r="J9" s="66"/>
      <c r="K9" s="66">
        <v>3770</v>
      </c>
      <c r="L9" s="67">
        <v>334</v>
      </c>
      <c r="M9" s="67">
        <v>297</v>
      </c>
      <c r="N9" s="67">
        <v>401</v>
      </c>
      <c r="O9" s="67">
        <v>277</v>
      </c>
      <c r="P9" s="66">
        <f t="shared" si="0"/>
        <v>1309</v>
      </c>
      <c r="Q9" s="66">
        <v>351</v>
      </c>
      <c r="R9" s="66">
        <v>398</v>
      </c>
      <c r="S9" s="66">
        <v>341</v>
      </c>
      <c r="T9" s="66">
        <v>350</v>
      </c>
      <c r="U9" s="66">
        <f t="shared" si="1"/>
        <v>1440</v>
      </c>
      <c r="V9" s="66">
        <v>357</v>
      </c>
      <c r="W9" s="63">
        <v>367</v>
      </c>
      <c r="X9" s="66"/>
      <c r="Y9" s="66"/>
      <c r="Z9" s="66"/>
      <c r="AA9" s="66"/>
      <c r="AB9" s="66">
        <f t="shared" si="3"/>
        <v>3473</v>
      </c>
      <c r="AC9" s="68">
        <f t="shared" si="2"/>
        <v>0.9212201591511936</v>
      </c>
      <c r="AD9" s="14"/>
      <c r="AE9" s="14"/>
      <c r="AG9" s="60"/>
      <c r="AH9" s="61"/>
    </row>
    <row r="10" spans="2:34" ht="39" customHeight="1" x14ac:dyDescent="0.2">
      <c r="B10" s="3"/>
      <c r="C10" s="72"/>
      <c r="D10" s="72"/>
      <c r="E10" s="72"/>
      <c r="F10" s="18"/>
      <c r="G10" s="12" t="s">
        <v>29</v>
      </c>
      <c r="H10" s="9" t="s">
        <v>19</v>
      </c>
      <c r="I10" s="66">
        <v>8621</v>
      </c>
      <c r="J10" s="66"/>
      <c r="K10" s="66">
        <v>8621</v>
      </c>
      <c r="L10" s="67">
        <v>723</v>
      </c>
      <c r="M10" s="67">
        <v>784</v>
      </c>
      <c r="N10" s="67">
        <v>1031</v>
      </c>
      <c r="O10" s="67">
        <v>512</v>
      </c>
      <c r="P10" s="66">
        <f t="shared" si="0"/>
        <v>3050</v>
      </c>
      <c r="Q10" s="66">
        <v>770</v>
      </c>
      <c r="R10" s="66">
        <v>835</v>
      </c>
      <c r="S10" s="66">
        <v>719</v>
      </c>
      <c r="T10" s="66">
        <v>868</v>
      </c>
      <c r="U10" s="66">
        <f t="shared" si="1"/>
        <v>3192</v>
      </c>
      <c r="V10" s="66">
        <v>688</v>
      </c>
      <c r="W10" s="63">
        <v>658</v>
      </c>
      <c r="X10" s="66"/>
      <c r="Y10" s="66"/>
      <c r="Z10" s="66"/>
      <c r="AA10" s="66"/>
      <c r="AB10" s="66">
        <f t="shared" si="3"/>
        <v>7588</v>
      </c>
      <c r="AC10" s="68">
        <f t="shared" si="2"/>
        <v>0.88017631365270854</v>
      </c>
      <c r="AD10" s="14"/>
      <c r="AE10" s="14"/>
      <c r="AG10" s="60"/>
      <c r="AH10" s="61"/>
    </row>
    <row r="11" spans="2:34" ht="39.75" customHeight="1" x14ac:dyDescent="0.2">
      <c r="B11" s="3"/>
      <c r="C11" s="72"/>
      <c r="D11" s="72"/>
      <c r="E11" s="72"/>
      <c r="F11" s="18"/>
      <c r="G11" s="12" t="s">
        <v>30</v>
      </c>
      <c r="H11" s="9" t="s">
        <v>19</v>
      </c>
      <c r="I11" s="66">
        <v>15129</v>
      </c>
      <c r="J11" s="66"/>
      <c r="K11" s="66">
        <v>15129</v>
      </c>
      <c r="L11" s="67">
        <v>1217</v>
      </c>
      <c r="M11" s="67">
        <v>1398</v>
      </c>
      <c r="N11" s="67">
        <v>1726</v>
      </c>
      <c r="O11" s="67">
        <v>1056</v>
      </c>
      <c r="P11" s="66">
        <f t="shared" si="0"/>
        <v>5397</v>
      </c>
      <c r="Q11" s="66">
        <v>1407</v>
      </c>
      <c r="R11" s="66">
        <v>1502</v>
      </c>
      <c r="S11" s="66">
        <v>1326</v>
      </c>
      <c r="T11" s="66">
        <v>1617</v>
      </c>
      <c r="U11" s="66">
        <f t="shared" si="1"/>
        <v>5852</v>
      </c>
      <c r="V11" s="66">
        <v>1328</v>
      </c>
      <c r="W11" s="63">
        <v>1221</v>
      </c>
      <c r="X11" s="66"/>
      <c r="Y11" s="66"/>
      <c r="Z11" s="66"/>
      <c r="AA11" s="66"/>
      <c r="AB11" s="66">
        <f t="shared" si="3"/>
        <v>13798</v>
      </c>
      <c r="AC11" s="68">
        <f t="shared" si="2"/>
        <v>0.91202326657412913</v>
      </c>
      <c r="AD11" s="14"/>
      <c r="AE11" s="14"/>
      <c r="AG11" s="60"/>
      <c r="AH11" s="61"/>
    </row>
    <row r="12" spans="2:34" ht="25.5" x14ac:dyDescent="0.2">
      <c r="B12" s="3"/>
      <c r="C12" s="72"/>
      <c r="D12" s="72"/>
      <c r="E12" s="72"/>
      <c r="F12" s="18"/>
      <c r="G12" s="12" t="s">
        <v>31</v>
      </c>
      <c r="H12" s="9" t="s">
        <v>19</v>
      </c>
      <c r="I12" s="66">
        <v>33990</v>
      </c>
      <c r="J12" s="66"/>
      <c r="K12" s="66">
        <v>33990</v>
      </c>
      <c r="L12" s="67">
        <v>2951</v>
      </c>
      <c r="M12" s="67">
        <v>2884</v>
      </c>
      <c r="N12" s="67">
        <v>3790</v>
      </c>
      <c r="O12" s="67">
        <v>2160</v>
      </c>
      <c r="P12" s="66">
        <f t="shared" si="0"/>
        <v>11785</v>
      </c>
      <c r="Q12" s="66">
        <v>3350</v>
      </c>
      <c r="R12" s="66">
        <v>3459</v>
      </c>
      <c r="S12" s="66">
        <v>3458</v>
      </c>
      <c r="T12" s="66">
        <v>3568</v>
      </c>
      <c r="U12" s="66">
        <f t="shared" si="1"/>
        <v>13835</v>
      </c>
      <c r="V12" s="66">
        <v>3038</v>
      </c>
      <c r="W12" s="63">
        <v>2868</v>
      </c>
      <c r="X12" s="66"/>
      <c r="Y12" s="66"/>
      <c r="Z12" s="66"/>
      <c r="AA12" s="66"/>
      <c r="AB12" s="66">
        <f t="shared" si="3"/>
        <v>31526</v>
      </c>
      <c r="AC12" s="68">
        <f t="shared" si="2"/>
        <v>0.9275080906148867</v>
      </c>
      <c r="AD12" s="14"/>
      <c r="AE12" s="14"/>
      <c r="AG12" s="60"/>
      <c r="AH12" s="61"/>
    </row>
    <row r="13" spans="2:34" ht="38.25" customHeight="1" x14ac:dyDescent="0.2">
      <c r="B13" s="3"/>
      <c r="C13" s="76"/>
      <c r="D13" s="77"/>
      <c r="E13" s="78"/>
      <c r="F13" s="18"/>
      <c r="G13" s="12" t="s">
        <v>32</v>
      </c>
      <c r="H13" s="9" t="s">
        <v>19</v>
      </c>
      <c r="I13" s="66">
        <v>4289</v>
      </c>
      <c r="J13" s="66"/>
      <c r="K13" s="66">
        <v>4289</v>
      </c>
      <c r="L13" s="69">
        <v>526</v>
      </c>
      <c r="M13" s="69">
        <v>517</v>
      </c>
      <c r="N13" s="69">
        <v>566</v>
      </c>
      <c r="O13" s="69">
        <v>405</v>
      </c>
      <c r="P13" s="66">
        <f t="shared" si="0"/>
        <v>2014</v>
      </c>
      <c r="Q13" s="66">
        <v>555</v>
      </c>
      <c r="R13" s="66">
        <v>640</v>
      </c>
      <c r="S13" s="66">
        <v>488</v>
      </c>
      <c r="T13" s="66">
        <v>652</v>
      </c>
      <c r="U13" s="66">
        <f t="shared" si="1"/>
        <v>2335</v>
      </c>
      <c r="V13" s="66">
        <v>574</v>
      </c>
      <c r="W13" s="63">
        <v>497</v>
      </c>
      <c r="X13" s="66"/>
      <c r="Y13" s="66"/>
      <c r="Z13" s="66"/>
      <c r="AA13" s="66"/>
      <c r="AB13" s="66">
        <f t="shared" si="3"/>
        <v>5420</v>
      </c>
      <c r="AC13" s="70">
        <f t="shared" si="2"/>
        <v>1.2636978316623921</v>
      </c>
      <c r="AD13" s="14"/>
      <c r="AE13" s="14"/>
      <c r="AG13" s="60"/>
      <c r="AH13" s="61"/>
    </row>
    <row r="14" spans="2:34" ht="15" x14ac:dyDescent="0.2">
      <c r="B14" s="3"/>
      <c r="C14" s="76"/>
      <c r="D14" s="77"/>
      <c r="E14" s="78"/>
      <c r="F14" s="18"/>
      <c r="G14" s="12" t="s">
        <v>33</v>
      </c>
      <c r="H14" s="9" t="s">
        <v>19</v>
      </c>
      <c r="I14" s="66">
        <v>3109</v>
      </c>
      <c r="J14" s="66"/>
      <c r="K14" s="66">
        <v>3109</v>
      </c>
      <c r="L14" s="71">
        <v>210</v>
      </c>
      <c r="M14" s="71">
        <v>427</v>
      </c>
      <c r="N14" s="69">
        <v>346</v>
      </c>
      <c r="O14" s="71">
        <v>191</v>
      </c>
      <c r="P14" s="66">
        <f t="shared" si="0"/>
        <v>1174</v>
      </c>
      <c r="Q14" s="66">
        <v>281</v>
      </c>
      <c r="R14" s="66">
        <v>412</v>
      </c>
      <c r="S14" s="66">
        <v>368</v>
      </c>
      <c r="T14" s="66">
        <v>369</v>
      </c>
      <c r="U14" s="66">
        <f t="shared" si="1"/>
        <v>1430</v>
      </c>
      <c r="V14" s="66">
        <v>466</v>
      </c>
      <c r="W14" s="63">
        <v>336</v>
      </c>
      <c r="X14" s="66"/>
      <c r="Y14" s="66"/>
      <c r="Z14" s="66"/>
      <c r="AA14" s="66"/>
      <c r="AB14" s="66">
        <f t="shared" si="3"/>
        <v>3406</v>
      </c>
      <c r="AC14" s="68">
        <f t="shared" si="2"/>
        <v>1.0955291090382759</v>
      </c>
      <c r="AD14" s="14"/>
      <c r="AE14" s="14"/>
      <c r="AG14" s="60"/>
      <c r="AH14" s="61"/>
    </row>
    <row r="15" spans="2:34" ht="37.5" customHeight="1" x14ac:dyDescent="0.2">
      <c r="B15" s="3"/>
      <c r="C15" s="76"/>
      <c r="D15" s="77"/>
      <c r="E15" s="78"/>
      <c r="F15" s="18"/>
      <c r="G15" s="12" t="s">
        <v>34</v>
      </c>
      <c r="H15" s="9" t="s">
        <v>19</v>
      </c>
      <c r="I15" s="66">
        <v>23731</v>
      </c>
      <c r="J15" s="66"/>
      <c r="K15" s="66">
        <v>23731</v>
      </c>
      <c r="L15" s="71">
        <v>2042</v>
      </c>
      <c r="M15" s="71">
        <v>2000</v>
      </c>
      <c r="N15" s="69">
        <v>2811</v>
      </c>
      <c r="O15" s="71">
        <v>1566</v>
      </c>
      <c r="P15" s="66">
        <f t="shared" si="0"/>
        <v>8419</v>
      </c>
      <c r="Q15" s="66">
        <v>2526</v>
      </c>
      <c r="R15" s="66">
        <v>3101</v>
      </c>
      <c r="S15" s="66">
        <v>2863</v>
      </c>
      <c r="T15" s="66">
        <v>2724</v>
      </c>
      <c r="U15" s="66">
        <f t="shared" si="1"/>
        <v>11214</v>
      </c>
      <c r="V15" s="66">
        <v>2284</v>
      </c>
      <c r="W15" s="63">
        <v>2202</v>
      </c>
      <c r="X15" s="66"/>
      <c r="Y15" s="66"/>
      <c r="Z15" s="66"/>
      <c r="AA15" s="66"/>
      <c r="AB15" s="66">
        <f t="shared" si="3"/>
        <v>24119</v>
      </c>
      <c r="AC15" s="68">
        <f t="shared" si="2"/>
        <v>1.0163499220428975</v>
      </c>
      <c r="AD15" s="14"/>
      <c r="AE15" s="14"/>
      <c r="AG15" s="60"/>
      <c r="AH15" s="61"/>
    </row>
    <row r="16" spans="2:34" ht="27" customHeight="1" x14ac:dyDescent="0.2">
      <c r="B16" s="3"/>
      <c r="C16" s="76"/>
      <c r="D16" s="77"/>
      <c r="E16" s="78"/>
      <c r="F16" s="18"/>
      <c r="G16" s="12" t="s">
        <v>35</v>
      </c>
      <c r="H16" s="9" t="s">
        <v>19</v>
      </c>
      <c r="I16" s="66">
        <v>1817</v>
      </c>
      <c r="J16" s="66"/>
      <c r="K16" s="66">
        <v>1817</v>
      </c>
      <c r="L16" s="71">
        <v>58</v>
      </c>
      <c r="M16" s="71">
        <v>245</v>
      </c>
      <c r="N16" s="69">
        <v>79</v>
      </c>
      <c r="O16" s="71">
        <v>75</v>
      </c>
      <c r="P16" s="66">
        <f t="shared" si="0"/>
        <v>457</v>
      </c>
      <c r="Q16" s="66">
        <v>68</v>
      </c>
      <c r="R16" s="66">
        <v>124</v>
      </c>
      <c r="S16" s="66">
        <v>98</v>
      </c>
      <c r="T16" s="66">
        <v>158</v>
      </c>
      <c r="U16" s="66">
        <f t="shared" si="1"/>
        <v>448</v>
      </c>
      <c r="V16" s="66">
        <v>135</v>
      </c>
      <c r="W16" s="63">
        <v>89</v>
      </c>
      <c r="X16" s="66"/>
      <c r="Y16" s="66"/>
      <c r="Z16" s="66"/>
      <c r="AA16" s="66"/>
      <c r="AB16" s="66">
        <f t="shared" si="3"/>
        <v>1129</v>
      </c>
      <c r="AC16" s="68">
        <f t="shared" si="2"/>
        <v>0.6213538800220143</v>
      </c>
      <c r="AD16" s="14"/>
      <c r="AE16" s="14"/>
      <c r="AG16" s="60"/>
      <c r="AH16" s="61"/>
    </row>
    <row r="17" spans="2:34" ht="29.25" customHeight="1" x14ac:dyDescent="0.2">
      <c r="B17" s="3"/>
      <c r="C17" s="76"/>
      <c r="D17" s="77"/>
      <c r="E17" s="78"/>
      <c r="F17" s="18"/>
      <c r="G17" s="12" t="s">
        <v>36</v>
      </c>
      <c r="H17" s="9" t="s">
        <v>19</v>
      </c>
      <c r="I17" s="66">
        <v>185</v>
      </c>
      <c r="J17" s="66"/>
      <c r="K17" s="66">
        <v>185</v>
      </c>
      <c r="L17" s="71">
        <v>15</v>
      </c>
      <c r="M17" s="71">
        <v>25</v>
      </c>
      <c r="N17" s="69">
        <v>14</v>
      </c>
      <c r="O17" s="71">
        <v>6</v>
      </c>
      <c r="P17" s="66">
        <f t="shared" si="0"/>
        <v>60</v>
      </c>
      <c r="Q17" s="66">
        <v>13</v>
      </c>
      <c r="R17" s="66">
        <v>25</v>
      </c>
      <c r="S17" s="66">
        <v>22</v>
      </c>
      <c r="T17" s="66">
        <v>18</v>
      </c>
      <c r="U17" s="66">
        <f t="shared" si="1"/>
        <v>78</v>
      </c>
      <c r="V17" s="66">
        <v>15</v>
      </c>
      <c r="W17" s="63">
        <v>22</v>
      </c>
      <c r="X17" s="66"/>
      <c r="Y17" s="66"/>
      <c r="Z17" s="66"/>
      <c r="AA17" s="66"/>
      <c r="AB17" s="66">
        <f t="shared" si="3"/>
        <v>175</v>
      </c>
      <c r="AC17" s="68">
        <f t="shared" si="2"/>
        <v>0.94594594594594594</v>
      </c>
      <c r="AD17" s="14"/>
      <c r="AE17" s="14"/>
      <c r="AG17" s="60"/>
      <c r="AH17" s="61"/>
    </row>
    <row r="18" spans="2:34" ht="28.5" customHeight="1" x14ac:dyDescent="0.2">
      <c r="B18" s="3"/>
      <c r="C18" s="76"/>
      <c r="D18" s="77"/>
      <c r="E18" s="78"/>
      <c r="F18" s="18"/>
      <c r="G18" s="13" t="s">
        <v>37</v>
      </c>
      <c r="H18" s="9" t="s">
        <v>19</v>
      </c>
      <c r="I18" s="66">
        <v>60033</v>
      </c>
      <c r="J18" s="66"/>
      <c r="K18" s="66">
        <v>60033</v>
      </c>
      <c r="L18" s="71">
        <v>8697</v>
      </c>
      <c r="M18" s="71">
        <v>9710</v>
      </c>
      <c r="N18" s="69">
        <v>10819</v>
      </c>
      <c r="O18" s="71">
        <v>6607</v>
      </c>
      <c r="P18" s="66">
        <f t="shared" si="0"/>
        <v>35833</v>
      </c>
      <c r="Q18" s="66">
        <v>10098</v>
      </c>
      <c r="R18" s="66">
        <v>11415</v>
      </c>
      <c r="S18" s="66">
        <v>10066</v>
      </c>
      <c r="T18" s="66">
        <v>10282</v>
      </c>
      <c r="U18" s="66">
        <f t="shared" si="1"/>
        <v>41861</v>
      </c>
      <c r="V18" s="66">
        <v>8556</v>
      </c>
      <c r="W18" s="63">
        <v>8215</v>
      </c>
      <c r="X18" s="66"/>
      <c r="Y18" s="66"/>
      <c r="Z18" s="66"/>
      <c r="AA18" s="66"/>
      <c r="AB18" s="66">
        <f t="shared" si="3"/>
        <v>94465</v>
      </c>
      <c r="AC18" s="70">
        <f t="shared" si="2"/>
        <v>1.573551213499242</v>
      </c>
      <c r="AD18" s="14"/>
      <c r="AE18" s="14"/>
      <c r="AG18" s="60"/>
      <c r="AH18" s="61"/>
    </row>
    <row r="19" spans="2:34" ht="15" x14ac:dyDescent="0.2">
      <c r="B19" s="3"/>
      <c r="C19" s="76"/>
      <c r="D19" s="77"/>
      <c r="E19" s="78"/>
      <c r="F19" s="18"/>
      <c r="G19" s="15" t="s">
        <v>38</v>
      </c>
      <c r="H19" s="34" t="s">
        <v>18</v>
      </c>
      <c r="I19" s="66">
        <v>30690</v>
      </c>
      <c r="J19" s="66"/>
      <c r="K19" s="66">
        <v>30690</v>
      </c>
      <c r="L19" s="71">
        <v>2729</v>
      </c>
      <c r="M19" s="71">
        <v>3031</v>
      </c>
      <c r="N19" s="69">
        <v>3863</v>
      </c>
      <c r="O19" s="71">
        <v>2243</v>
      </c>
      <c r="P19" s="66">
        <f t="shared" si="0"/>
        <v>11866</v>
      </c>
      <c r="Q19" s="66">
        <v>2892</v>
      </c>
      <c r="R19" s="66">
        <v>2950</v>
      </c>
      <c r="S19" s="66">
        <v>2870</v>
      </c>
      <c r="T19" s="66">
        <v>3438</v>
      </c>
      <c r="U19" s="66">
        <f t="shared" si="1"/>
        <v>12150</v>
      </c>
      <c r="V19" s="66">
        <v>2808</v>
      </c>
      <c r="W19" s="63">
        <v>2468</v>
      </c>
      <c r="X19" s="66"/>
      <c r="Y19" s="66"/>
      <c r="Z19" s="66"/>
      <c r="AA19" s="66"/>
      <c r="AB19" s="66">
        <f t="shared" si="3"/>
        <v>29292</v>
      </c>
      <c r="AC19" s="68">
        <f t="shared" si="2"/>
        <v>0.95444770283479963</v>
      </c>
      <c r="AD19" s="14"/>
      <c r="AE19" s="14"/>
      <c r="AG19" s="60"/>
      <c r="AH19" s="61"/>
    </row>
    <row r="20" spans="2:34" ht="25.5" x14ac:dyDescent="0.2">
      <c r="B20" s="3"/>
      <c r="C20" s="76"/>
      <c r="D20" s="77"/>
      <c r="E20" s="78"/>
      <c r="F20" s="18"/>
      <c r="G20" s="15" t="s">
        <v>39</v>
      </c>
      <c r="H20" s="9" t="s">
        <v>19</v>
      </c>
      <c r="I20" s="66">
        <v>25</v>
      </c>
      <c r="J20" s="66"/>
      <c r="K20" s="66">
        <v>25</v>
      </c>
      <c r="L20" s="71">
        <v>5</v>
      </c>
      <c r="M20" s="71">
        <v>3</v>
      </c>
      <c r="N20" s="69">
        <v>10</v>
      </c>
      <c r="O20" s="71">
        <v>6</v>
      </c>
      <c r="P20" s="66">
        <f t="shared" si="0"/>
        <v>24</v>
      </c>
      <c r="Q20" s="66">
        <v>3</v>
      </c>
      <c r="R20" s="66">
        <v>4</v>
      </c>
      <c r="S20" s="66">
        <v>5</v>
      </c>
      <c r="T20" s="66">
        <v>4</v>
      </c>
      <c r="U20" s="66">
        <f t="shared" si="1"/>
        <v>16</v>
      </c>
      <c r="V20" s="66">
        <v>3</v>
      </c>
      <c r="W20" s="63">
        <v>2</v>
      </c>
      <c r="X20" s="66"/>
      <c r="Y20" s="66"/>
      <c r="Z20" s="66"/>
      <c r="AA20" s="66"/>
      <c r="AB20" s="66">
        <f t="shared" si="3"/>
        <v>45</v>
      </c>
      <c r="AC20" s="68">
        <f t="shared" si="2"/>
        <v>1.8</v>
      </c>
      <c r="AD20" s="14"/>
      <c r="AE20" s="14"/>
      <c r="AG20" s="60"/>
      <c r="AH20" s="61"/>
    </row>
    <row r="21" spans="2:34" ht="38.25" x14ac:dyDescent="0.2">
      <c r="B21" s="22"/>
      <c r="C21" s="72"/>
      <c r="D21" s="72"/>
      <c r="E21" s="72"/>
      <c r="F21" s="18"/>
      <c r="G21" s="15" t="s">
        <v>61</v>
      </c>
      <c r="H21" s="34" t="s">
        <v>18</v>
      </c>
      <c r="I21" s="66">
        <v>31283.000000000004</v>
      </c>
      <c r="J21" s="66"/>
      <c r="K21" s="66">
        <v>31283.000000000004</v>
      </c>
      <c r="L21" s="71">
        <v>2657</v>
      </c>
      <c r="M21" s="71">
        <v>2964</v>
      </c>
      <c r="N21" s="69">
        <v>3833</v>
      </c>
      <c r="O21" s="71">
        <v>2174</v>
      </c>
      <c r="P21" s="66">
        <f t="shared" si="0"/>
        <v>11628</v>
      </c>
      <c r="Q21" s="66">
        <v>2850</v>
      </c>
      <c r="R21" s="66">
        <v>2903</v>
      </c>
      <c r="S21" s="66">
        <v>2969</v>
      </c>
      <c r="T21" s="66">
        <v>3379</v>
      </c>
      <c r="U21" s="66">
        <f t="shared" si="1"/>
        <v>12101</v>
      </c>
      <c r="V21" s="66">
        <v>2819</v>
      </c>
      <c r="W21" s="63">
        <v>2553</v>
      </c>
      <c r="X21" s="66"/>
      <c r="Y21" s="66"/>
      <c r="Z21" s="66"/>
      <c r="AA21" s="66"/>
      <c r="AB21" s="66">
        <f t="shared" si="3"/>
        <v>29101</v>
      </c>
      <c r="AC21" s="68">
        <f t="shared" si="2"/>
        <v>0.93024965636288071</v>
      </c>
      <c r="AD21" s="14"/>
      <c r="AE21" s="14"/>
      <c r="AG21" s="60"/>
      <c r="AH21" s="61"/>
    </row>
    <row r="22" spans="2:34" ht="18.75" x14ac:dyDescent="0.3">
      <c r="B22" s="26"/>
      <c r="C22" s="75" t="s">
        <v>73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26"/>
    </row>
    <row r="23" spans="2:34" x14ac:dyDescent="0.2">
      <c r="S23" s="7"/>
    </row>
    <row r="24" spans="2:34" x14ac:dyDescent="0.2">
      <c r="S24" s="7"/>
    </row>
    <row r="25" spans="2:34" x14ac:dyDescent="0.2">
      <c r="S25" s="7"/>
    </row>
    <row r="26" spans="2:34" x14ac:dyDescent="0.2">
      <c r="S26" s="7"/>
    </row>
    <row r="27" spans="2:34" x14ac:dyDescent="0.2">
      <c r="S27" s="7"/>
    </row>
    <row r="28" spans="2:34" x14ac:dyDescent="0.2">
      <c r="S28" s="7"/>
    </row>
    <row r="29" spans="2:34" x14ac:dyDescent="0.2">
      <c r="S29" s="7"/>
    </row>
    <row r="30" spans="2:34" x14ac:dyDescent="0.2">
      <c r="S30" s="7"/>
    </row>
    <row r="31" spans="2:34" x14ac:dyDescent="0.2">
      <c r="S31" s="7"/>
    </row>
  </sheetData>
  <mergeCells count="20">
    <mergeCell ref="C22:AD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10:E10"/>
    <mergeCell ref="B3:AE3"/>
    <mergeCell ref="B4:AE4"/>
    <mergeCell ref="B5:AE5"/>
    <mergeCell ref="C6:E6"/>
    <mergeCell ref="C7:E7"/>
    <mergeCell ref="C8:E8"/>
    <mergeCell ref="C9:E9"/>
  </mergeCells>
  <printOptions horizontalCentered="1"/>
  <pageMargins left="0.19685039370078741" right="0" top="0.59055118110236227" bottom="0.39370078740157483" header="0.39370078740157483" footer="0.39370078740157483"/>
  <pageSetup scale="45" orientation="landscape" r:id="rId1"/>
  <headerFooter>
    <oddFooter>&amp;C&amp;9PLAN OPERATIVO ANUAL, 2022&amp;R&amp;P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9"/>
  <sheetViews>
    <sheetView showGridLines="0" topLeftCell="B9" zoomScale="70" zoomScaleNormal="70" zoomScaleSheetLayoutView="115" zoomScalePageLayoutView="70" workbookViewId="0">
      <selection activeCell="Q23" sqref="Q23:Q27"/>
    </sheetView>
  </sheetViews>
  <sheetFormatPr baseColWidth="10" defaultColWidth="11.42578125" defaultRowHeight="12.75" x14ac:dyDescent="0.2"/>
  <cols>
    <col min="1" max="1" width="18.7109375" style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1" style="1" customWidth="1"/>
    <col min="8" max="8" width="10.140625" style="1" customWidth="1"/>
    <col min="9" max="9" width="10.5703125" style="1" customWidth="1"/>
    <col min="10" max="10" width="12.85546875" style="1" customWidth="1"/>
    <col min="11" max="12" width="7" style="1" customWidth="1"/>
    <col min="13" max="13" width="7.5703125" style="1" customWidth="1"/>
    <col min="14" max="14" width="7.140625" style="1" customWidth="1"/>
    <col min="15" max="15" width="15.5703125" style="1" customWidth="1"/>
    <col min="16" max="16" width="8.28515625" style="1" customWidth="1"/>
    <col min="17" max="17" width="7.140625" style="1" customWidth="1"/>
    <col min="18" max="18" width="8.28515625" style="1" customWidth="1"/>
    <col min="19" max="19" width="7.85546875" style="1" customWidth="1"/>
    <col min="20" max="20" width="14.85546875" style="1" customWidth="1"/>
    <col min="21" max="21" width="7.7109375" style="1" customWidth="1"/>
    <col min="22" max="22" width="7.42578125" style="1" customWidth="1"/>
    <col min="23" max="23" width="8.140625" style="1" customWidth="1"/>
    <col min="24" max="24" width="7.42578125" style="1" customWidth="1"/>
    <col min="25" max="25" width="14.42578125" style="1" customWidth="1"/>
    <col min="26" max="26" width="12.28515625" style="1" customWidth="1"/>
    <col min="27" max="27" width="11.28515625" style="1" customWidth="1"/>
    <col min="28" max="28" width="15" style="1" customWidth="1"/>
    <col min="29" max="29" width="11.42578125" style="1" customWidth="1"/>
    <col min="30" max="30" width="27.140625" style="1" hidden="1" customWidth="1"/>
    <col min="31" max="31" width="20" style="1" customWidth="1"/>
    <col min="32" max="32" width="13.5703125" style="1" bestFit="1" customWidth="1"/>
    <col min="33" max="16384" width="11.42578125" style="1"/>
  </cols>
  <sheetData>
    <row r="1" spans="1:31" ht="34.5" customHeight="1" x14ac:dyDescent="0.2">
      <c r="AE1" s="57"/>
    </row>
    <row r="2" spans="1:31" s="57" customFormat="1" ht="20.25" x14ac:dyDescent="0.2">
      <c r="A2" s="1"/>
      <c r="B2" s="73" t="s">
        <v>68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1"/>
    </row>
    <row r="3" spans="1:31" s="25" customFormat="1" ht="18.75" x14ac:dyDescent="0.2">
      <c r="A3" s="2"/>
      <c r="B3" s="74" t="s">
        <v>69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</row>
    <row r="4" spans="1:31" s="25" customFormat="1" ht="18.75" x14ac:dyDescent="0.2">
      <c r="A4" s="2"/>
      <c r="B4" s="74" t="s">
        <v>56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1:31" s="2" customFormat="1" ht="30" customHeight="1" x14ac:dyDescent="0.2">
      <c r="B5" s="79" t="s">
        <v>53</v>
      </c>
      <c r="C5" s="79"/>
      <c r="D5" s="79"/>
      <c r="E5" s="80" t="s">
        <v>0</v>
      </c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E5" s="25"/>
    </row>
    <row r="6" spans="1:31" s="2" customFormat="1" ht="45.75" customHeight="1" x14ac:dyDescent="0.2">
      <c r="B6" s="79" t="s">
        <v>54</v>
      </c>
      <c r="C6" s="79"/>
      <c r="D6" s="79"/>
      <c r="E6" s="80" t="s">
        <v>1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E6" s="25"/>
    </row>
    <row r="7" spans="1:31" s="2" customFormat="1" ht="39.75" customHeight="1" x14ac:dyDescent="0.2">
      <c r="B7" s="81" t="s">
        <v>55</v>
      </c>
      <c r="C7" s="81"/>
      <c r="D7" s="81"/>
      <c r="E7" s="82" t="s">
        <v>40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</row>
    <row r="8" spans="1:31" s="2" customFormat="1" ht="312" customHeight="1" x14ac:dyDescent="0.2">
      <c r="B8" s="79" t="s">
        <v>2</v>
      </c>
      <c r="C8" s="79"/>
      <c r="D8" s="79"/>
      <c r="E8" s="83" t="s">
        <v>77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5"/>
    </row>
    <row r="9" spans="1:31" ht="41.25" customHeight="1" x14ac:dyDescent="0.2">
      <c r="B9" s="86" t="s">
        <v>41</v>
      </c>
      <c r="C9" s="86"/>
      <c r="D9" s="86"/>
      <c r="E9" s="87" t="s">
        <v>71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</row>
    <row r="10" spans="1:31" ht="21.75" customHeight="1" x14ac:dyDescent="0.2">
      <c r="A10" s="57"/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7"/>
      <c r="AE10" s="57"/>
    </row>
    <row r="11" spans="1:31" ht="20.25" x14ac:dyDescent="0.2">
      <c r="B11" s="73" t="s">
        <v>68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</row>
    <row r="12" spans="1:31" ht="18.75" x14ac:dyDescent="0.2">
      <c r="B12" s="74" t="s">
        <v>69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1:31" ht="18.75" x14ac:dyDescent="0.2">
      <c r="B13" s="74" t="s">
        <v>56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</row>
    <row r="14" spans="1:31" ht="19.5" x14ac:dyDescent="0.2">
      <c r="B14" s="88" t="s">
        <v>58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</row>
    <row r="15" spans="1:31" s="7" customFormat="1" ht="15.75" x14ac:dyDescent="0.2">
      <c r="B15" s="89" t="s">
        <v>49</v>
      </c>
      <c r="C15" s="89"/>
      <c r="D15" s="89"/>
      <c r="E15" s="89"/>
      <c r="F15" s="90" t="s">
        <v>57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2"/>
    </row>
    <row r="16" spans="1:31" s="7" customFormat="1" ht="30" customHeight="1" x14ac:dyDescent="0.2">
      <c r="B16" s="89" t="s">
        <v>42</v>
      </c>
      <c r="C16" s="89"/>
      <c r="D16" s="89"/>
      <c r="E16" s="89"/>
      <c r="F16" s="82" t="s">
        <v>76</v>
      </c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</row>
    <row r="17" spans="2:32" s="7" customFormat="1" ht="15.75" x14ac:dyDescent="0.2">
      <c r="B17" s="93" t="s">
        <v>59</v>
      </c>
      <c r="C17" s="94"/>
      <c r="D17" s="94"/>
      <c r="E17" s="95"/>
      <c r="F17" s="96" t="s">
        <v>60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8"/>
    </row>
    <row r="18" spans="2:32" s="7" customFormat="1" ht="15.75" x14ac:dyDescent="0.2">
      <c r="B18" s="99" t="s">
        <v>64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1"/>
    </row>
    <row r="19" spans="2:32" s="7" customFormat="1" ht="51" customHeight="1" x14ac:dyDescent="0.2">
      <c r="B19" s="102" t="s">
        <v>50</v>
      </c>
      <c r="C19" s="102"/>
      <c r="D19" s="102"/>
      <c r="E19" s="102"/>
      <c r="F19" s="103" t="s">
        <v>63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5"/>
    </row>
    <row r="20" spans="2:32" s="7" customFormat="1" ht="15.75" x14ac:dyDescent="0.2">
      <c r="B20" s="102" t="s">
        <v>51</v>
      </c>
      <c r="C20" s="102"/>
      <c r="D20" s="102"/>
      <c r="E20" s="102"/>
      <c r="F20" s="106" t="s">
        <v>75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8"/>
    </row>
    <row r="21" spans="2:32" ht="15.75" x14ac:dyDescent="0.2">
      <c r="B21" s="35"/>
      <c r="C21" s="109" t="s">
        <v>72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1"/>
    </row>
    <row r="22" spans="2:32" ht="63.75" x14ac:dyDescent="0.2">
      <c r="B22" s="38" t="s">
        <v>52</v>
      </c>
      <c r="C22" s="112" t="s">
        <v>43</v>
      </c>
      <c r="D22" s="113"/>
      <c r="E22" s="114"/>
      <c r="F22" s="39" t="s">
        <v>44</v>
      </c>
      <c r="G22" s="40" t="s">
        <v>4</v>
      </c>
      <c r="H22" s="41" t="s">
        <v>3</v>
      </c>
      <c r="I22" s="42" t="s">
        <v>45</v>
      </c>
      <c r="J22" s="42" t="s">
        <v>62</v>
      </c>
      <c r="K22" s="4" t="s">
        <v>5</v>
      </c>
      <c r="L22" s="21" t="s">
        <v>6</v>
      </c>
      <c r="M22" s="4" t="s">
        <v>7</v>
      </c>
      <c r="N22" s="4" t="s">
        <v>8</v>
      </c>
      <c r="O22" s="19" t="s">
        <v>65</v>
      </c>
      <c r="P22" s="5" t="s">
        <v>9</v>
      </c>
      <c r="Q22" s="5" t="s">
        <v>10</v>
      </c>
      <c r="R22" s="5" t="s">
        <v>11</v>
      </c>
      <c r="S22" s="5" t="s">
        <v>12</v>
      </c>
      <c r="T22" s="19" t="s">
        <v>66</v>
      </c>
      <c r="U22" s="5" t="s">
        <v>13</v>
      </c>
      <c r="V22" s="5" t="s">
        <v>14</v>
      </c>
      <c r="W22" s="5" t="s">
        <v>15</v>
      </c>
      <c r="X22" s="5" t="s">
        <v>16</v>
      </c>
      <c r="Y22" s="19" t="s">
        <v>67</v>
      </c>
      <c r="Z22" s="36" t="s">
        <v>46</v>
      </c>
      <c r="AA22" s="36" t="s">
        <v>47</v>
      </c>
      <c r="AB22" s="37" t="s">
        <v>70</v>
      </c>
      <c r="AC22" s="36" t="s">
        <v>48</v>
      </c>
    </row>
    <row r="23" spans="2:32" ht="104.25" customHeight="1" x14ac:dyDescent="0.2">
      <c r="B23" s="17">
        <v>3</v>
      </c>
      <c r="C23" s="115" t="s">
        <v>20</v>
      </c>
      <c r="D23" s="115"/>
      <c r="E23" s="115"/>
      <c r="F23" s="24"/>
      <c r="G23" s="23"/>
      <c r="H23" s="16" t="s">
        <v>17</v>
      </c>
      <c r="I23" s="32">
        <f>I24</f>
        <v>93435</v>
      </c>
      <c r="J23" s="32">
        <v>111761</v>
      </c>
      <c r="K23" s="32">
        <v>6557</v>
      </c>
      <c r="L23" s="32">
        <f>L24</f>
        <v>8149</v>
      </c>
      <c r="M23" s="32">
        <f>M24</f>
        <v>8850</v>
      </c>
      <c r="N23" s="32">
        <f>N24</f>
        <v>5295</v>
      </c>
      <c r="O23" s="32">
        <f>K23+L23+M23+N23</f>
        <v>28851</v>
      </c>
      <c r="P23" s="32">
        <f>P24</f>
        <v>7259</v>
      </c>
      <c r="Q23" s="32">
        <f>Q24</f>
        <v>7457</v>
      </c>
      <c r="R23" s="32">
        <v>9311</v>
      </c>
      <c r="S23" s="32"/>
      <c r="T23" s="32">
        <f>SUM(P23:S23)</f>
        <v>24027</v>
      </c>
      <c r="U23" s="32"/>
      <c r="V23" s="32"/>
      <c r="W23" s="32"/>
      <c r="X23" s="32"/>
      <c r="Y23" s="32" t="e">
        <f>SUM(Y24+#REF!)</f>
        <v>#REF!</v>
      </c>
      <c r="Z23" s="32">
        <f>Z24</f>
        <v>52878</v>
      </c>
      <c r="AA23" s="20">
        <f t="shared" ref="AA23:AA49" si="0">SUM(Z23/J23)</f>
        <v>0.47313463551686186</v>
      </c>
      <c r="AB23" s="6">
        <v>35871944</v>
      </c>
      <c r="AC23" s="62" t="s">
        <v>74</v>
      </c>
      <c r="AD23" s="27">
        <f>SUM(AD24:AD26)</f>
        <v>17298</v>
      </c>
      <c r="AE23" s="60"/>
      <c r="AF23" s="61"/>
    </row>
    <row r="24" spans="2:32" ht="79.5" customHeight="1" x14ac:dyDescent="0.2">
      <c r="B24" s="3"/>
      <c r="C24" s="72"/>
      <c r="D24" s="72"/>
      <c r="E24" s="72"/>
      <c r="F24" s="29" t="s">
        <v>21</v>
      </c>
      <c r="G24" s="23"/>
      <c r="H24" s="9" t="s">
        <v>17</v>
      </c>
      <c r="I24" s="32">
        <f>SUM(I25:I27)</f>
        <v>93435</v>
      </c>
      <c r="J24" s="32">
        <v>111761</v>
      </c>
      <c r="K24" s="32">
        <v>6557</v>
      </c>
      <c r="L24" s="32">
        <f>L25+L26+L27</f>
        <v>8149</v>
      </c>
      <c r="M24" s="32">
        <f>M25+M26+M27</f>
        <v>8850</v>
      </c>
      <c r="N24" s="10">
        <f>N25+N26+N27</f>
        <v>5295</v>
      </c>
      <c r="O24" s="32">
        <f>K24+L24+M24+N24</f>
        <v>28851</v>
      </c>
      <c r="P24" s="32">
        <f>P25+P26+P27</f>
        <v>7259</v>
      </c>
      <c r="Q24" s="32">
        <f>Q25+Q26+Q27</f>
        <v>7457</v>
      </c>
      <c r="R24" s="32">
        <v>9311</v>
      </c>
      <c r="S24" s="32"/>
      <c r="T24" s="32">
        <f t="shared" ref="T24:T27" si="1">SUM(P24:S24)</f>
        <v>24027</v>
      </c>
      <c r="U24" s="32"/>
      <c r="V24" s="32"/>
      <c r="W24" s="32"/>
      <c r="X24" s="32"/>
      <c r="Y24" s="32">
        <f>SUM(Y25:Y27)</f>
        <v>0</v>
      </c>
      <c r="Z24" s="32">
        <f t="shared" ref="Z24:Z49" si="2">SUM(O24+T24+Y24)</f>
        <v>52878</v>
      </c>
      <c r="AA24" s="20">
        <f t="shared" si="0"/>
        <v>0.47313463551686186</v>
      </c>
      <c r="AB24" s="6">
        <f>AB23</f>
        <v>35871944</v>
      </c>
      <c r="AC24" s="62"/>
      <c r="AD24" s="27">
        <f>SUM(AD25:AD27)</f>
        <v>12097</v>
      </c>
      <c r="AE24" s="60"/>
      <c r="AF24" s="61">
        <f>6451-5295</f>
        <v>1156</v>
      </c>
    </row>
    <row r="25" spans="2:32" ht="31.5" customHeight="1" x14ac:dyDescent="0.2">
      <c r="B25" s="3"/>
      <c r="C25" s="72"/>
      <c r="D25" s="72"/>
      <c r="E25" s="72"/>
      <c r="F25" s="31"/>
      <c r="G25" s="13" t="s">
        <v>22</v>
      </c>
      <c r="H25" s="9" t="s">
        <v>17</v>
      </c>
      <c r="I25" s="31">
        <v>8287</v>
      </c>
      <c r="J25" s="31">
        <f>8287+2+3051</f>
        <v>11340</v>
      </c>
      <c r="K25" s="10">
        <v>737</v>
      </c>
      <c r="L25" s="10">
        <v>754</v>
      </c>
      <c r="M25" s="10">
        <v>932</v>
      </c>
      <c r="N25" s="10">
        <v>560</v>
      </c>
      <c r="O25" s="32">
        <f>SUM(K25:N25)</f>
        <v>2983</v>
      </c>
      <c r="P25" s="32">
        <v>646</v>
      </c>
      <c r="Q25" s="32">
        <v>532</v>
      </c>
      <c r="R25" s="32">
        <v>945</v>
      </c>
      <c r="S25" s="32"/>
      <c r="T25" s="32">
        <f t="shared" si="1"/>
        <v>2123</v>
      </c>
      <c r="U25" s="32"/>
      <c r="V25" s="31"/>
      <c r="W25" s="32"/>
      <c r="X25" s="32"/>
      <c r="Y25" s="32">
        <f t="shared" ref="Y25:Y49" si="3">SUM(U25:X25)</f>
        <v>0</v>
      </c>
      <c r="Z25" s="32">
        <f t="shared" si="2"/>
        <v>5106</v>
      </c>
      <c r="AA25" s="20">
        <f t="shared" si="0"/>
        <v>0.45026455026455026</v>
      </c>
      <c r="AB25" s="30"/>
      <c r="AC25" s="8"/>
      <c r="AD25" s="27">
        <f>593+594</f>
        <v>1187</v>
      </c>
      <c r="AE25" s="60"/>
      <c r="AF25" s="61"/>
    </row>
    <row r="26" spans="2:32" ht="36" customHeight="1" x14ac:dyDescent="0.2">
      <c r="B26" s="3"/>
      <c r="C26" s="72"/>
      <c r="D26" s="72"/>
      <c r="E26" s="72"/>
      <c r="F26" s="18"/>
      <c r="G26" s="13" t="s">
        <v>23</v>
      </c>
      <c r="H26" s="9" t="s">
        <v>17</v>
      </c>
      <c r="I26" s="31">
        <v>31679</v>
      </c>
      <c r="J26" s="31">
        <f>31679+2+6100</f>
        <v>37781</v>
      </c>
      <c r="K26" s="10">
        <v>2005</v>
      </c>
      <c r="L26" s="10">
        <v>2604</v>
      </c>
      <c r="M26" s="10">
        <v>2768</v>
      </c>
      <c r="N26" s="10">
        <v>1627</v>
      </c>
      <c r="O26" s="32">
        <f>SUM(K26:N26)</f>
        <v>9004</v>
      </c>
      <c r="P26" s="32">
        <v>2345</v>
      </c>
      <c r="Q26" s="32">
        <v>2549</v>
      </c>
      <c r="R26" s="32">
        <v>3148</v>
      </c>
      <c r="S26" s="32"/>
      <c r="T26" s="32">
        <f t="shared" si="1"/>
        <v>8042</v>
      </c>
      <c r="U26" s="32"/>
      <c r="V26" s="31"/>
      <c r="W26" s="32"/>
      <c r="X26" s="32"/>
      <c r="Y26" s="32">
        <f t="shared" si="3"/>
        <v>0</v>
      </c>
      <c r="Z26" s="32">
        <f t="shared" si="2"/>
        <v>17046</v>
      </c>
      <c r="AA26" s="20">
        <f t="shared" si="0"/>
        <v>0.45117916413011833</v>
      </c>
      <c r="AB26" s="8"/>
      <c r="AC26" s="30"/>
      <c r="AD26" s="27">
        <f>2007+2007</f>
        <v>4014</v>
      </c>
      <c r="AE26" s="60"/>
      <c r="AF26" s="61"/>
    </row>
    <row r="27" spans="2:32" ht="32.25" customHeight="1" x14ac:dyDescent="0.2">
      <c r="B27" s="44"/>
      <c r="C27" s="76"/>
      <c r="D27" s="77"/>
      <c r="E27" s="78"/>
      <c r="F27" s="45"/>
      <c r="G27" s="46" t="s">
        <v>24</v>
      </c>
      <c r="H27" s="47" t="s">
        <v>17</v>
      </c>
      <c r="I27" s="48">
        <v>53469</v>
      </c>
      <c r="J27" s="48">
        <f>53469+4+9151</f>
        <v>62624</v>
      </c>
      <c r="K27" s="49">
        <v>3815</v>
      </c>
      <c r="L27" s="49">
        <v>4791</v>
      </c>
      <c r="M27" s="49">
        <v>5150</v>
      </c>
      <c r="N27" s="49">
        <v>3108</v>
      </c>
      <c r="O27" s="50">
        <f>SUM(K27:N27)</f>
        <v>16864</v>
      </c>
      <c r="P27" s="50">
        <v>4268</v>
      </c>
      <c r="Q27" s="50">
        <v>4376</v>
      </c>
      <c r="R27" s="50">
        <v>5218</v>
      </c>
      <c r="S27" s="50"/>
      <c r="T27" s="32">
        <f t="shared" si="1"/>
        <v>13862</v>
      </c>
      <c r="U27" s="50"/>
      <c r="V27" s="48"/>
      <c r="W27" s="50"/>
      <c r="X27" s="50"/>
      <c r="Y27" s="50">
        <f t="shared" si="3"/>
        <v>0</v>
      </c>
      <c r="Z27" s="50">
        <f t="shared" si="2"/>
        <v>30726</v>
      </c>
      <c r="AA27" s="51">
        <f t="shared" si="0"/>
        <v>0.49064256515074095</v>
      </c>
      <c r="AB27" s="52"/>
      <c r="AC27" s="52"/>
      <c r="AD27" s="27">
        <f>3448+3448</f>
        <v>6896</v>
      </c>
      <c r="AE27" s="60"/>
      <c r="AF27" s="61"/>
    </row>
    <row r="28" spans="2:32" ht="18.75" x14ac:dyDescent="0.3">
      <c r="B28" s="26"/>
      <c r="C28" s="75" t="s">
        <v>73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26"/>
      <c r="AD28" s="43"/>
      <c r="AE28" s="60"/>
      <c r="AF28" s="61"/>
    </row>
    <row r="29" spans="2:32" ht="18.75" x14ac:dyDescent="0.3"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5"/>
      <c r="AD29" s="43"/>
      <c r="AE29" s="60"/>
      <c r="AF29" s="61"/>
    </row>
    <row r="30" spans="2:32" ht="18.75" x14ac:dyDescent="0.3"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5"/>
      <c r="AD30" s="43"/>
      <c r="AE30" s="60"/>
      <c r="AF30" s="61"/>
    </row>
    <row r="31" spans="2:32" ht="20.25" x14ac:dyDescent="0.2">
      <c r="B31" s="73" t="s">
        <v>68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43"/>
      <c r="AE31" s="60"/>
      <c r="AF31" s="61"/>
    </row>
    <row r="32" spans="2:32" ht="18.75" x14ac:dyDescent="0.2">
      <c r="B32" s="74" t="s">
        <v>69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43"/>
      <c r="AE32" s="60"/>
      <c r="AF32" s="61"/>
    </row>
    <row r="33" spans="2:32" ht="18.75" x14ac:dyDescent="0.2">
      <c r="B33" s="74" t="s">
        <v>56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43"/>
      <c r="AE33" s="60"/>
      <c r="AF33" s="61"/>
    </row>
    <row r="34" spans="2:32" ht="25.5" x14ac:dyDescent="0.2">
      <c r="B34" s="3"/>
      <c r="C34" s="72"/>
      <c r="D34" s="72"/>
      <c r="E34" s="72"/>
      <c r="F34" s="31"/>
      <c r="G34" s="12" t="s">
        <v>25</v>
      </c>
      <c r="H34" s="9" t="s">
        <v>19</v>
      </c>
      <c r="I34" s="31">
        <v>19</v>
      </c>
      <c r="J34" s="31">
        <v>19</v>
      </c>
      <c r="K34" s="53">
        <v>0</v>
      </c>
      <c r="L34" s="53">
        <v>1</v>
      </c>
      <c r="M34" s="53">
        <v>3</v>
      </c>
      <c r="N34" s="53">
        <v>2</v>
      </c>
      <c r="O34" s="31">
        <f t="shared" ref="O34:O49" si="4">SUM(K34:N34)</f>
        <v>6</v>
      </c>
      <c r="P34" s="31">
        <v>3</v>
      </c>
      <c r="Q34" s="31">
        <v>2</v>
      </c>
      <c r="R34" s="31"/>
      <c r="S34" s="31"/>
      <c r="T34" s="31">
        <f t="shared" ref="T34:T49" si="5">SUM(P34:S34)</f>
        <v>5</v>
      </c>
      <c r="U34" s="31"/>
      <c r="V34" s="31"/>
      <c r="W34" s="31"/>
      <c r="X34" s="31"/>
      <c r="Y34" s="31">
        <f t="shared" si="3"/>
        <v>0</v>
      </c>
      <c r="Z34" s="31">
        <f t="shared" si="2"/>
        <v>11</v>
      </c>
      <c r="AA34" s="33">
        <f t="shared" si="0"/>
        <v>0.57894736842105265</v>
      </c>
      <c r="AB34" s="11"/>
      <c r="AC34" s="11"/>
      <c r="AE34" s="60"/>
      <c r="AF34" s="61"/>
    </row>
    <row r="35" spans="2:32" ht="25.5" x14ac:dyDescent="0.2">
      <c r="B35" s="3"/>
      <c r="C35" s="72"/>
      <c r="D35" s="72"/>
      <c r="E35" s="72"/>
      <c r="F35" s="18"/>
      <c r="G35" s="12" t="s">
        <v>26</v>
      </c>
      <c r="H35" s="9" t="s">
        <v>19</v>
      </c>
      <c r="I35" s="31">
        <v>6</v>
      </c>
      <c r="J35" s="31">
        <v>6</v>
      </c>
      <c r="K35" s="53">
        <v>0</v>
      </c>
      <c r="L35" s="53">
        <v>0</v>
      </c>
      <c r="M35" s="53">
        <v>1</v>
      </c>
      <c r="N35" s="53">
        <v>0</v>
      </c>
      <c r="O35" s="31">
        <f t="shared" si="4"/>
        <v>1</v>
      </c>
      <c r="P35" s="31">
        <v>4</v>
      </c>
      <c r="Q35" s="31">
        <v>2</v>
      </c>
      <c r="R35" s="31"/>
      <c r="S35" s="31"/>
      <c r="T35" s="31">
        <f t="shared" si="5"/>
        <v>6</v>
      </c>
      <c r="U35" s="31"/>
      <c r="V35" s="31"/>
      <c r="W35" s="31"/>
      <c r="X35" s="31"/>
      <c r="Y35" s="31">
        <f t="shared" si="3"/>
        <v>0</v>
      </c>
      <c r="Z35" s="31">
        <f t="shared" si="2"/>
        <v>7</v>
      </c>
      <c r="AA35" s="33">
        <f t="shared" si="0"/>
        <v>1.1666666666666667</v>
      </c>
      <c r="AB35" s="8"/>
      <c r="AC35" s="8"/>
      <c r="AE35" s="60"/>
      <c r="AF35" s="61"/>
    </row>
    <row r="36" spans="2:32" ht="25.5" x14ac:dyDescent="0.2">
      <c r="B36" s="3"/>
      <c r="C36" s="72"/>
      <c r="D36" s="72"/>
      <c r="E36" s="72"/>
      <c r="F36" s="18"/>
      <c r="G36" s="12" t="s">
        <v>27</v>
      </c>
      <c r="H36" s="9" t="s">
        <v>19</v>
      </c>
      <c r="I36" s="31">
        <v>6124</v>
      </c>
      <c r="J36" s="31">
        <v>6124</v>
      </c>
      <c r="K36" s="53">
        <v>516</v>
      </c>
      <c r="L36" s="53">
        <v>546</v>
      </c>
      <c r="M36" s="53">
        <v>663</v>
      </c>
      <c r="N36" s="53">
        <v>409</v>
      </c>
      <c r="O36" s="31">
        <f t="shared" si="4"/>
        <v>2134</v>
      </c>
      <c r="P36" s="31">
        <v>557</v>
      </c>
      <c r="Q36" s="31">
        <v>510</v>
      </c>
      <c r="R36" s="31"/>
      <c r="S36" s="31"/>
      <c r="T36" s="31">
        <f t="shared" si="5"/>
        <v>1067</v>
      </c>
      <c r="U36" s="31"/>
      <c r="V36" s="31"/>
      <c r="W36" s="31"/>
      <c r="X36" s="31"/>
      <c r="Y36" s="31">
        <f t="shared" si="3"/>
        <v>0</v>
      </c>
      <c r="Z36" s="31">
        <f t="shared" si="2"/>
        <v>3201</v>
      </c>
      <c r="AA36" s="33">
        <f t="shared" si="0"/>
        <v>0.5226975832789027</v>
      </c>
      <c r="AB36" s="14"/>
      <c r="AC36" s="14"/>
      <c r="AE36" s="60"/>
      <c r="AF36" s="61"/>
    </row>
    <row r="37" spans="2:32" ht="15" x14ac:dyDescent="0.2">
      <c r="B37" s="3"/>
      <c r="C37" s="72"/>
      <c r="D37" s="72"/>
      <c r="E37" s="72"/>
      <c r="F37" s="18"/>
      <c r="G37" s="12" t="s">
        <v>28</v>
      </c>
      <c r="H37" s="9" t="s">
        <v>19</v>
      </c>
      <c r="I37" s="31">
        <v>3770</v>
      </c>
      <c r="J37" s="31">
        <v>3770</v>
      </c>
      <c r="K37" s="53">
        <v>334</v>
      </c>
      <c r="L37" s="53">
        <v>297</v>
      </c>
      <c r="M37" s="53">
        <v>401</v>
      </c>
      <c r="N37" s="53">
        <v>277</v>
      </c>
      <c r="O37" s="31">
        <f t="shared" si="4"/>
        <v>1309</v>
      </c>
      <c r="P37" s="31">
        <v>351</v>
      </c>
      <c r="Q37" s="31">
        <v>398</v>
      </c>
      <c r="R37" s="31"/>
      <c r="S37" s="31"/>
      <c r="T37" s="31">
        <f t="shared" si="5"/>
        <v>749</v>
      </c>
      <c r="U37" s="31"/>
      <c r="V37" s="31"/>
      <c r="W37" s="31"/>
      <c r="X37" s="31"/>
      <c r="Y37" s="31">
        <f t="shared" si="3"/>
        <v>0</v>
      </c>
      <c r="Z37" s="31">
        <f t="shared" si="2"/>
        <v>2058</v>
      </c>
      <c r="AA37" s="33">
        <f t="shared" si="0"/>
        <v>0.54588859416445623</v>
      </c>
      <c r="AB37" s="14"/>
      <c r="AC37" s="14"/>
      <c r="AE37" s="60"/>
      <c r="AF37" s="61"/>
    </row>
    <row r="38" spans="2:32" ht="39" customHeight="1" x14ac:dyDescent="0.2">
      <c r="B38" s="3"/>
      <c r="C38" s="72"/>
      <c r="D38" s="72"/>
      <c r="E38" s="72"/>
      <c r="F38" s="18"/>
      <c r="G38" s="12" t="s">
        <v>29</v>
      </c>
      <c r="H38" s="9" t="s">
        <v>19</v>
      </c>
      <c r="I38" s="31">
        <v>8621</v>
      </c>
      <c r="J38" s="31">
        <v>8621</v>
      </c>
      <c r="K38" s="53">
        <v>723</v>
      </c>
      <c r="L38" s="53">
        <v>784</v>
      </c>
      <c r="M38" s="53">
        <v>1031</v>
      </c>
      <c r="N38" s="53">
        <v>512</v>
      </c>
      <c r="O38" s="31">
        <f t="shared" si="4"/>
        <v>3050</v>
      </c>
      <c r="P38" s="31">
        <v>770</v>
      </c>
      <c r="Q38" s="31">
        <v>835</v>
      </c>
      <c r="R38" s="31"/>
      <c r="S38" s="31"/>
      <c r="T38" s="31">
        <f t="shared" si="5"/>
        <v>1605</v>
      </c>
      <c r="U38" s="31"/>
      <c r="V38" s="31"/>
      <c r="W38" s="31"/>
      <c r="X38" s="31"/>
      <c r="Y38" s="31">
        <f t="shared" si="3"/>
        <v>0</v>
      </c>
      <c r="Z38" s="31">
        <f t="shared" si="2"/>
        <v>4655</v>
      </c>
      <c r="AA38" s="33">
        <f t="shared" si="0"/>
        <v>0.53996056141978888</v>
      </c>
      <c r="AB38" s="14"/>
      <c r="AC38" s="14"/>
      <c r="AE38" s="60"/>
      <c r="AF38" s="61"/>
    </row>
    <row r="39" spans="2:32" ht="25.5" x14ac:dyDescent="0.2">
      <c r="B39" s="3"/>
      <c r="C39" s="72"/>
      <c r="D39" s="72"/>
      <c r="E39" s="72"/>
      <c r="F39" s="18"/>
      <c r="G39" s="12" t="s">
        <v>30</v>
      </c>
      <c r="H39" s="9" t="s">
        <v>19</v>
      </c>
      <c r="I39" s="31">
        <v>15129</v>
      </c>
      <c r="J39" s="31">
        <v>15129</v>
      </c>
      <c r="K39" s="53">
        <v>1217</v>
      </c>
      <c r="L39" s="53">
        <v>1398</v>
      </c>
      <c r="M39" s="53">
        <v>1726</v>
      </c>
      <c r="N39" s="53">
        <v>1056</v>
      </c>
      <c r="O39" s="31">
        <f t="shared" si="4"/>
        <v>5397</v>
      </c>
      <c r="P39" s="31">
        <v>1407</v>
      </c>
      <c r="Q39" s="31">
        <v>1502</v>
      </c>
      <c r="R39" s="31"/>
      <c r="S39" s="31"/>
      <c r="T39" s="31">
        <f t="shared" si="5"/>
        <v>2909</v>
      </c>
      <c r="U39" s="31"/>
      <c r="V39" s="31"/>
      <c r="W39" s="31"/>
      <c r="X39" s="31"/>
      <c r="Y39" s="31">
        <f t="shared" si="3"/>
        <v>0</v>
      </c>
      <c r="Z39" s="31">
        <f t="shared" si="2"/>
        <v>8306</v>
      </c>
      <c r="AA39" s="33">
        <f t="shared" si="0"/>
        <v>0.5490118315817305</v>
      </c>
      <c r="AB39" s="14"/>
      <c r="AC39" s="14"/>
      <c r="AE39" s="60"/>
      <c r="AF39" s="61"/>
    </row>
    <row r="40" spans="2:32" ht="25.5" x14ac:dyDescent="0.2">
      <c r="B40" s="3"/>
      <c r="C40" s="72"/>
      <c r="D40" s="72"/>
      <c r="E40" s="72"/>
      <c r="F40" s="18"/>
      <c r="G40" s="12" t="s">
        <v>31</v>
      </c>
      <c r="H40" s="9" t="s">
        <v>19</v>
      </c>
      <c r="I40" s="31">
        <v>33990</v>
      </c>
      <c r="J40" s="31">
        <v>33990</v>
      </c>
      <c r="K40" s="53">
        <v>2951</v>
      </c>
      <c r="L40" s="53">
        <v>2884</v>
      </c>
      <c r="M40" s="53">
        <v>3790</v>
      </c>
      <c r="N40" s="53">
        <v>2160</v>
      </c>
      <c r="O40" s="31">
        <f t="shared" si="4"/>
        <v>11785</v>
      </c>
      <c r="P40" s="31">
        <v>3350</v>
      </c>
      <c r="Q40" s="31">
        <v>3459</v>
      </c>
      <c r="R40" s="31"/>
      <c r="S40" s="31"/>
      <c r="T40" s="31">
        <f t="shared" si="5"/>
        <v>6809</v>
      </c>
      <c r="U40" s="31"/>
      <c r="V40" s="31"/>
      <c r="W40" s="31"/>
      <c r="X40" s="31"/>
      <c r="Y40" s="31">
        <f t="shared" si="3"/>
        <v>0</v>
      </c>
      <c r="Z40" s="31">
        <f t="shared" si="2"/>
        <v>18594</v>
      </c>
      <c r="AA40" s="33">
        <f t="shared" si="0"/>
        <v>0.54704324801412185</v>
      </c>
      <c r="AB40" s="14"/>
      <c r="AC40" s="14"/>
      <c r="AE40" s="60"/>
      <c r="AF40" s="61"/>
    </row>
    <row r="41" spans="2:32" ht="25.5" x14ac:dyDescent="0.2">
      <c r="B41" s="3"/>
      <c r="C41" s="76"/>
      <c r="D41" s="77"/>
      <c r="E41" s="78"/>
      <c r="F41" s="18"/>
      <c r="G41" s="12" t="s">
        <v>32</v>
      </c>
      <c r="H41" s="9" t="s">
        <v>19</v>
      </c>
      <c r="I41" s="31">
        <v>4289</v>
      </c>
      <c r="J41" s="31">
        <v>4289</v>
      </c>
      <c r="K41" s="54">
        <v>526</v>
      </c>
      <c r="L41" s="54">
        <v>517</v>
      </c>
      <c r="M41" s="54">
        <v>566</v>
      </c>
      <c r="N41" s="54">
        <v>405</v>
      </c>
      <c r="O41" s="31">
        <f t="shared" si="4"/>
        <v>2014</v>
      </c>
      <c r="P41" s="31">
        <v>555</v>
      </c>
      <c r="Q41" s="31">
        <v>640</v>
      </c>
      <c r="R41" s="31"/>
      <c r="S41" s="31"/>
      <c r="T41" s="31">
        <f t="shared" si="5"/>
        <v>1195</v>
      </c>
      <c r="U41" s="31"/>
      <c r="V41" s="31"/>
      <c r="W41" s="31"/>
      <c r="X41" s="31"/>
      <c r="Y41" s="31">
        <f t="shared" si="3"/>
        <v>0</v>
      </c>
      <c r="Z41" s="31">
        <f t="shared" si="2"/>
        <v>3209</v>
      </c>
      <c r="AA41" s="28">
        <f t="shared" si="0"/>
        <v>0.74819305199347164</v>
      </c>
      <c r="AB41" s="14"/>
      <c r="AC41" s="14"/>
      <c r="AE41" s="60"/>
      <c r="AF41" s="61"/>
    </row>
    <row r="42" spans="2:32" ht="15" x14ac:dyDescent="0.2">
      <c r="B42" s="3"/>
      <c r="C42" s="76"/>
      <c r="D42" s="77"/>
      <c r="E42" s="78"/>
      <c r="F42" s="18"/>
      <c r="G42" s="12" t="s">
        <v>33</v>
      </c>
      <c r="H42" s="9" t="s">
        <v>19</v>
      </c>
      <c r="I42" s="31">
        <v>3109</v>
      </c>
      <c r="J42" s="31">
        <v>3109</v>
      </c>
      <c r="K42" s="30">
        <v>210</v>
      </c>
      <c r="L42" s="30">
        <v>427</v>
      </c>
      <c r="M42" s="54">
        <v>346</v>
      </c>
      <c r="N42" s="30">
        <v>191</v>
      </c>
      <c r="O42" s="31">
        <f t="shared" si="4"/>
        <v>1174</v>
      </c>
      <c r="P42" s="31">
        <v>281</v>
      </c>
      <c r="Q42" s="31">
        <v>412</v>
      </c>
      <c r="R42" s="31"/>
      <c r="S42" s="31"/>
      <c r="T42" s="31">
        <f t="shared" si="5"/>
        <v>693</v>
      </c>
      <c r="U42" s="31"/>
      <c r="V42" s="31"/>
      <c r="W42" s="31"/>
      <c r="X42" s="31"/>
      <c r="Y42" s="31">
        <f t="shared" si="3"/>
        <v>0</v>
      </c>
      <c r="Z42" s="31">
        <f t="shared" si="2"/>
        <v>1867</v>
      </c>
      <c r="AA42" s="33">
        <f t="shared" si="0"/>
        <v>0.60051463493084589</v>
      </c>
      <c r="AB42" s="14"/>
      <c r="AC42" s="14"/>
      <c r="AE42" s="60"/>
      <c r="AF42" s="61"/>
    </row>
    <row r="43" spans="2:32" ht="25.5" x14ac:dyDescent="0.2">
      <c r="B43" s="3"/>
      <c r="C43" s="76"/>
      <c r="D43" s="77"/>
      <c r="E43" s="78"/>
      <c r="F43" s="18"/>
      <c r="G43" s="12" t="s">
        <v>34</v>
      </c>
      <c r="H43" s="9" t="s">
        <v>19</v>
      </c>
      <c r="I43" s="31">
        <v>23731</v>
      </c>
      <c r="J43" s="31">
        <v>23731</v>
      </c>
      <c r="K43" s="30">
        <v>2042</v>
      </c>
      <c r="L43" s="30">
        <v>2000</v>
      </c>
      <c r="M43" s="54">
        <v>2811</v>
      </c>
      <c r="N43" s="30">
        <v>1566</v>
      </c>
      <c r="O43" s="31">
        <f t="shared" si="4"/>
        <v>8419</v>
      </c>
      <c r="P43" s="31">
        <v>2526</v>
      </c>
      <c r="Q43" s="31">
        <v>3101</v>
      </c>
      <c r="R43" s="31"/>
      <c r="S43" s="31"/>
      <c r="T43" s="31">
        <f t="shared" si="5"/>
        <v>5627</v>
      </c>
      <c r="U43" s="31"/>
      <c r="V43" s="31"/>
      <c r="W43" s="31"/>
      <c r="X43" s="31"/>
      <c r="Y43" s="31">
        <f t="shared" si="3"/>
        <v>0</v>
      </c>
      <c r="Z43" s="31">
        <f t="shared" si="2"/>
        <v>14046</v>
      </c>
      <c r="AA43" s="33">
        <f t="shared" si="0"/>
        <v>0.59188403354262353</v>
      </c>
      <c r="AB43" s="14"/>
      <c r="AC43" s="14"/>
      <c r="AE43" s="60"/>
      <c r="AF43" s="61"/>
    </row>
    <row r="44" spans="2:32" ht="15" x14ac:dyDescent="0.2">
      <c r="B44" s="3"/>
      <c r="C44" s="76"/>
      <c r="D44" s="77"/>
      <c r="E44" s="78"/>
      <c r="F44" s="18"/>
      <c r="G44" s="12" t="s">
        <v>35</v>
      </c>
      <c r="H44" s="9" t="s">
        <v>19</v>
      </c>
      <c r="I44" s="31">
        <v>1817</v>
      </c>
      <c r="J44" s="31">
        <v>1817</v>
      </c>
      <c r="K44" s="30">
        <v>58</v>
      </c>
      <c r="L44" s="30">
        <v>245</v>
      </c>
      <c r="M44" s="54">
        <v>79</v>
      </c>
      <c r="N44" s="30">
        <v>75</v>
      </c>
      <c r="O44" s="31">
        <f t="shared" si="4"/>
        <v>457</v>
      </c>
      <c r="P44" s="31">
        <v>68</v>
      </c>
      <c r="Q44" s="31">
        <v>124</v>
      </c>
      <c r="R44" s="31"/>
      <c r="S44" s="31"/>
      <c r="T44" s="31">
        <f t="shared" si="5"/>
        <v>192</v>
      </c>
      <c r="U44" s="31"/>
      <c r="V44" s="31"/>
      <c r="W44" s="31"/>
      <c r="X44" s="31"/>
      <c r="Y44" s="31">
        <f t="shared" si="3"/>
        <v>0</v>
      </c>
      <c r="Z44" s="31">
        <f t="shared" si="2"/>
        <v>649</v>
      </c>
      <c r="AA44" s="33">
        <f t="shared" si="0"/>
        <v>0.35718216840946615</v>
      </c>
      <c r="AB44" s="14"/>
      <c r="AC44" s="14"/>
      <c r="AE44" s="60"/>
      <c r="AF44" s="61"/>
    </row>
    <row r="45" spans="2:32" ht="15" x14ac:dyDescent="0.2">
      <c r="B45" s="3"/>
      <c r="C45" s="76"/>
      <c r="D45" s="77"/>
      <c r="E45" s="78"/>
      <c r="F45" s="18"/>
      <c r="G45" s="12" t="s">
        <v>36</v>
      </c>
      <c r="H45" s="9" t="s">
        <v>19</v>
      </c>
      <c r="I45" s="31">
        <v>185</v>
      </c>
      <c r="J45" s="31">
        <v>185</v>
      </c>
      <c r="K45" s="30">
        <v>15</v>
      </c>
      <c r="L45" s="30">
        <v>25</v>
      </c>
      <c r="M45" s="54">
        <v>14</v>
      </c>
      <c r="N45" s="30">
        <v>6</v>
      </c>
      <c r="O45" s="31">
        <f t="shared" si="4"/>
        <v>60</v>
      </c>
      <c r="P45" s="31">
        <v>13</v>
      </c>
      <c r="Q45" s="31">
        <v>25</v>
      </c>
      <c r="R45" s="31"/>
      <c r="S45" s="31"/>
      <c r="T45" s="31">
        <f t="shared" si="5"/>
        <v>38</v>
      </c>
      <c r="U45" s="31"/>
      <c r="V45" s="31"/>
      <c r="W45" s="31"/>
      <c r="X45" s="31"/>
      <c r="Y45" s="31">
        <f t="shared" si="3"/>
        <v>0</v>
      </c>
      <c r="Z45" s="31">
        <f t="shared" si="2"/>
        <v>98</v>
      </c>
      <c r="AA45" s="33">
        <f t="shared" si="0"/>
        <v>0.52972972972972976</v>
      </c>
      <c r="AB45" s="14"/>
      <c r="AC45" s="14"/>
      <c r="AE45" s="60"/>
      <c r="AF45" s="61"/>
    </row>
    <row r="46" spans="2:32" ht="24" customHeight="1" x14ac:dyDescent="0.2">
      <c r="B46" s="3"/>
      <c r="C46" s="76"/>
      <c r="D46" s="77"/>
      <c r="E46" s="78"/>
      <c r="F46" s="18"/>
      <c r="G46" s="13" t="s">
        <v>37</v>
      </c>
      <c r="H46" s="9" t="s">
        <v>19</v>
      </c>
      <c r="I46" s="31">
        <v>60033</v>
      </c>
      <c r="J46" s="31">
        <v>60033</v>
      </c>
      <c r="K46" s="30">
        <v>8697</v>
      </c>
      <c r="L46" s="30">
        <v>9710</v>
      </c>
      <c r="M46" s="54">
        <v>10819</v>
      </c>
      <c r="N46" s="30">
        <v>6607</v>
      </c>
      <c r="O46" s="31">
        <f t="shared" si="4"/>
        <v>35833</v>
      </c>
      <c r="P46" s="31">
        <v>10098</v>
      </c>
      <c r="Q46" s="31">
        <v>11415</v>
      </c>
      <c r="R46" s="31"/>
      <c r="S46" s="31"/>
      <c r="T46" s="31">
        <f t="shared" si="5"/>
        <v>21513</v>
      </c>
      <c r="U46" s="31"/>
      <c r="V46" s="31"/>
      <c r="W46" s="31"/>
      <c r="X46" s="31"/>
      <c r="Y46" s="31">
        <f t="shared" si="3"/>
        <v>0</v>
      </c>
      <c r="Z46" s="31">
        <f t="shared" si="2"/>
        <v>57346</v>
      </c>
      <c r="AA46" s="28">
        <f t="shared" si="0"/>
        <v>0.95524128396048835</v>
      </c>
      <c r="AB46" s="14"/>
      <c r="AC46" s="14"/>
      <c r="AE46" s="60"/>
      <c r="AF46" s="61"/>
    </row>
    <row r="47" spans="2:32" ht="15" x14ac:dyDescent="0.2">
      <c r="B47" s="3"/>
      <c r="C47" s="76"/>
      <c r="D47" s="77"/>
      <c r="E47" s="78"/>
      <c r="F47" s="18"/>
      <c r="G47" s="15" t="s">
        <v>38</v>
      </c>
      <c r="H47" s="34" t="s">
        <v>18</v>
      </c>
      <c r="I47" s="31">
        <v>30690</v>
      </c>
      <c r="J47" s="31">
        <v>30690</v>
      </c>
      <c r="K47" s="30">
        <v>2729</v>
      </c>
      <c r="L47" s="30">
        <v>3031</v>
      </c>
      <c r="M47" s="54">
        <v>3863</v>
      </c>
      <c r="N47" s="30">
        <v>2243</v>
      </c>
      <c r="O47" s="31">
        <f t="shared" si="4"/>
        <v>11866</v>
      </c>
      <c r="P47" s="31">
        <v>2892</v>
      </c>
      <c r="Q47" s="31">
        <v>2950</v>
      </c>
      <c r="R47" s="31"/>
      <c r="S47" s="31"/>
      <c r="T47" s="31">
        <f t="shared" si="5"/>
        <v>5842</v>
      </c>
      <c r="U47" s="31"/>
      <c r="V47" s="31"/>
      <c r="W47" s="31"/>
      <c r="X47" s="31"/>
      <c r="Y47" s="31">
        <f t="shared" si="3"/>
        <v>0</v>
      </c>
      <c r="Z47" s="31">
        <f t="shared" si="2"/>
        <v>17708</v>
      </c>
      <c r="AA47" s="33">
        <f t="shared" si="0"/>
        <v>0.57699576409253828</v>
      </c>
      <c r="AB47" s="14"/>
      <c r="AC47" s="14"/>
      <c r="AE47" s="60"/>
      <c r="AF47" s="61"/>
    </row>
    <row r="48" spans="2:32" ht="25.5" x14ac:dyDescent="0.2">
      <c r="B48" s="3"/>
      <c r="C48" s="76"/>
      <c r="D48" s="77"/>
      <c r="E48" s="78"/>
      <c r="F48" s="18"/>
      <c r="G48" s="15" t="s">
        <v>39</v>
      </c>
      <c r="H48" s="9" t="s">
        <v>19</v>
      </c>
      <c r="I48" s="31">
        <v>25</v>
      </c>
      <c r="J48" s="31">
        <v>25</v>
      </c>
      <c r="K48" s="30">
        <v>5</v>
      </c>
      <c r="L48" s="30">
        <v>3</v>
      </c>
      <c r="M48" s="54">
        <v>10</v>
      </c>
      <c r="N48" s="30">
        <v>6</v>
      </c>
      <c r="O48" s="31">
        <f t="shared" si="4"/>
        <v>24</v>
      </c>
      <c r="P48" s="31">
        <v>3</v>
      </c>
      <c r="Q48" s="31">
        <v>4</v>
      </c>
      <c r="R48" s="31"/>
      <c r="S48" s="31"/>
      <c r="T48" s="31">
        <f t="shared" si="5"/>
        <v>7</v>
      </c>
      <c r="U48" s="31"/>
      <c r="V48" s="31"/>
      <c r="W48" s="31"/>
      <c r="X48" s="31"/>
      <c r="Y48" s="31">
        <f t="shared" si="3"/>
        <v>0</v>
      </c>
      <c r="Z48" s="31">
        <f t="shared" si="2"/>
        <v>31</v>
      </c>
      <c r="AA48" s="33">
        <f t="shared" si="0"/>
        <v>1.24</v>
      </c>
      <c r="AB48" s="14"/>
      <c r="AC48" s="14"/>
      <c r="AE48" s="60"/>
      <c r="AF48" s="61"/>
    </row>
    <row r="49" spans="2:32" ht="38.25" x14ac:dyDescent="0.2">
      <c r="B49" s="22"/>
      <c r="C49" s="72"/>
      <c r="D49" s="72"/>
      <c r="E49" s="72"/>
      <c r="F49" s="18"/>
      <c r="G49" s="15" t="s">
        <v>61</v>
      </c>
      <c r="H49" s="34" t="s">
        <v>18</v>
      </c>
      <c r="I49" s="31">
        <v>31283.000000000004</v>
      </c>
      <c r="J49" s="31">
        <v>31283.000000000004</v>
      </c>
      <c r="K49" s="30">
        <v>2657</v>
      </c>
      <c r="L49" s="30">
        <v>2964</v>
      </c>
      <c r="M49" s="54">
        <v>3833</v>
      </c>
      <c r="N49" s="30">
        <v>2174</v>
      </c>
      <c r="O49" s="31">
        <f t="shared" si="4"/>
        <v>11628</v>
      </c>
      <c r="P49" s="31">
        <v>2850</v>
      </c>
      <c r="Q49" s="31">
        <v>2903</v>
      </c>
      <c r="R49" s="31"/>
      <c r="S49" s="31"/>
      <c r="T49" s="31">
        <f t="shared" si="5"/>
        <v>5753</v>
      </c>
      <c r="U49" s="31"/>
      <c r="V49" s="31"/>
      <c r="W49" s="31"/>
      <c r="X49" s="31"/>
      <c r="Y49" s="31">
        <f t="shared" si="3"/>
        <v>0</v>
      </c>
      <c r="Z49" s="31">
        <f t="shared" si="2"/>
        <v>17381</v>
      </c>
      <c r="AA49" s="33">
        <f t="shared" si="0"/>
        <v>0.5556052808234504</v>
      </c>
      <c r="AB49" s="14"/>
      <c r="AC49" s="14"/>
      <c r="AE49" s="60"/>
      <c r="AF49" s="61"/>
    </row>
    <row r="50" spans="2:32" ht="18.75" x14ac:dyDescent="0.3">
      <c r="B50" s="26"/>
      <c r="C50" s="75" t="s">
        <v>73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26"/>
    </row>
    <row r="51" spans="2:32" x14ac:dyDescent="0.2">
      <c r="R51" s="7"/>
    </row>
    <row r="52" spans="2:32" x14ac:dyDescent="0.2">
      <c r="R52" s="7"/>
    </row>
    <row r="53" spans="2:32" x14ac:dyDescent="0.2">
      <c r="R53" s="7"/>
    </row>
    <row r="54" spans="2:32" x14ac:dyDescent="0.2">
      <c r="R54" s="7"/>
    </row>
    <row r="55" spans="2:32" x14ac:dyDescent="0.2">
      <c r="R55" s="7"/>
    </row>
    <row r="56" spans="2:32" x14ac:dyDescent="0.2">
      <c r="R56" s="7"/>
    </row>
    <row r="57" spans="2:32" x14ac:dyDescent="0.2">
      <c r="R57" s="7"/>
    </row>
    <row r="58" spans="2:32" x14ac:dyDescent="0.2">
      <c r="R58" s="7"/>
    </row>
    <row r="59" spans="2:32" x14ac:dyDescent="0.2">
      <c r="R59" s="7"/>
    </row>
  </sheetData>
  <mergeCells count="56">
    <mergeCell ref="C50:AB50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38:E38"/>
    <mergeCell ref="C25:E25"/>
    <mergeCell ref="C26:E26"/>
    <mergeCell ref="C27:E27"/>
    <mergeCell ref="C28:AB28"/>
    <mergeCell ref="B31:AC31"/>
    <mergeCell ref="B32:AC32"/>
    <mergeCell ref="B33:AC33"/>
    <mergeCell ref="C34:E34"/>
    <mergeCell ref="C35:E35"/>
    <mergeCell ref="C36:E36"/>
    <mergeCell ref="C37:E37"/>
    <mergeCell ref="C24:E24"/>
    <mergeCell ref="B16:E16"/>
    <mergeCell ref="F16:AC16"/>
    <mergeCell ref="B17:E17"/>
    <mergeCell ref="F17:AC17"/>
    <mergeCell ref="B18:AC18"/>
    <mergeCell ref="B19:E19"/>
    <mergeCell ref="F19:AC19"/>
    <mergeCell ref="B20:E20"/>
    <mergeCell ref="F20:AC20"/>
    <mergeCell ref="C21:AC21"/>
    <mergeCell ref="C22:E22"/>
    <mergeCell ref="C23:E23"/>
    <mergeCell ref="B11:AC11"/>
    <mergeCell ref="B12:AC12"/>
    <mergeCell ref="B13:AC13"/>
    <mergeCell ref="B14:AC14"/>
    <mergeCell ref="B15:E15"/>
    <mergeCell ref="F15:AC15"/>
    <mergeCell ref="B7:D7"/>
    <mergeCell ref="E7:AC7"/>
    <mergeCell ref="B8:D8"/>
    <mergeCell ref="E8:AC8"/>
    <mergeCell ref="B9:D9"/>
    <mergeCell ref="E9:AC9"/>
    <mergeCell ref="B6:D6"/>
    <mergeCell ref="E6:AC6"/>
    <mergeCell ref="B2:AC2"/>
    <mergeCell ref="B3:AC3"/>
    <mergeCell ref="B4:AC4"/>
    <mergeCell ref="B5:D5"/>
    <mergeCell ref="E5:AC5"/>
  </mergeCells>
  <printOptions horizontalCentered="1"/>
  <pageMargins left="0.19685039370078741" right="0" top="0.59055118110236227" bottom="0.39370078740157483" header="0.39370078740157483" footer="0.39370078740157483"/>
  <pageSetup scale="59" orientation="landscape" r:id="rId1"/>
  <headerFooter>
    <oddFooter>&amp;C&amp;9PLAN OPERATIVO ANUAL, 2022&amp;R&amp;P</oddFooter>
  </headerFooter>
  <rowBreaks count="2" manualBreakCount="2">
    <brk id="13" max="16383" man="1"/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SEPTIEMBRE</vt:lpstr>
      <vt:lpstr>MOD. 518</vt:lpstr>
      <vt:lpstr>'MOD. 518'!Área_de_impresión</vt:lpstr>
      <vt:lpstr>'MOD. 518'!Títulos_a_imprimir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Ana Gabriela Herrera Perdomo</cp:lastModifiedBy>
  <cp:lastPrinted>2022-11-03T15:03:29Z</cp:lastPrinted>
  <dcterms:created xsi:type="dcterms:W3CDTF">2019-01-08T14:24:40Z</dcterms:created>
  <dcterms:modified xsi:type="dcterms:W3CDTF">2022-11-03T15:03:57Z</dcterms:modified>
</cp:coreProperties>
</file>