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TZA RM\Maritza\POA\2022\"/>
    </mc:Choice>
  </mc:AlternateContent>
  <xr:revisionPtr revIDLastSave="0" documentId="13_ncr:1_{0097CFF7-561C-4194-8CB1-D959ECBB3D1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METAS FÍSICAS" sheetId="8" r:id="rId1"/>
  </sheets>
  <definedNames>
    <definedName name="_xlnm.Print_Area" localSheetId="0">'METAS FÍSICAS'!$B$10:$AD$30</definedName>
    <definedName name="_xlnm.Print_Titles" localSheetId="0">'METAS FÍSICAS'!$2:$3</definedName>
  </definedNames>
  <calcPr calcId="191029"/>
</workbook>
</file>

<file path=xl/calcChain.xml><?xml version="1.0" encoding="utf-8"?>
<calcChain xmlns="http://schemas.openxmlformats.org/spreadsheetml/2006/main">
  <c r="X24" i="8" l="1"/>
  <c r="Z24" i="8" s="1"/>
  <c r="X23" i="8"/>
  <c r="Z23" i="8" s="1"/>
  <c r="Z25" i="8"/>
  <c r="Z26" i="8"/>
  <c r="Z27" i="8"/>
  <c r="K25" i="8"/>
  <c r="K27" i="8"/>
  <c r="K26" i="8"/>
  <c r="AE27" i="8" l="1"/>
  <c r="U27" i="8"/>
  <c r="P27" i="8"/>
  <c r="AE26" i="8"/>
  <c r="U26" i="8"/>
  <c r="P26" i="8"/>
  <c r="AE25" i="8"/>
  <c r="U25" i="8"/>
  <c r="P25" i="8"/>
  <c r="AC24" i="8"/>
  <c r="S24" i="8"/>
  <c r="S23" i="8" s="1"/>
  <c r="R24" i="8"/>
  <c r="R23" i="8" s="1"/>
  <c r="Q24" i="8"/>
  <c r="O24" i="8"/>
  <c r="O23" i="8" s="1"/>
  <c r="N24" i="8"/>
  <c r="N23" i="8" s="1"/>
  <c r="M24" i="8"/>
  <c r="AA25" i="8" l="1"/>
  <c r="AB25" i="8" s="1"/>
  <c r="AA26" i="8"/>
  <c r="AB26" i="8" s="1"/>
  <c r="AE24" i="8"/>
  <c r="AE23" i="8" s="1"/>
  <c r="P24" i="8"/>
  <c r="U24" i="8"/>
  <c r="AA27" i="8"/>
  <c r="AB27" i="8" s="1"/>
  <c r="M23" i="8"/>
  <c r="P23" i="8" s="1"/>
  <c r="Q23" i="8"/>
  <c r="U23" i="8" s="1"/>
  <c r="AA24" i="8" l="1"/>
  <c r="AA23" i="8" s="1"/>
  <c r="AB23" i="8" s="1"/>
  <c r="AB24" i="8" l="1"/>
</calcChain>
</file>

<file path=xl/sharedStrings.xml><?xml version="1.0" encoding="utf-8"?>
<sst xmlns="http://schemas.openxmlformats.org/spreadsheetml/2006/main" count="68" uniqueCount="61">
  <si>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</si>
  <si>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</si>
  <si>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</si>
  <si>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</si>
  <si>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</si>
  <si>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</si>
  <si>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</si>
  <si>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</si>
  <si>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</si>
  <si>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</si>
  <si>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</si>
  <si>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</si>
  <si>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</si>
  <si>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</si>
  <si>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</si>
  <si>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</si>
  <si>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</si>
  <si>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</si>
  <si>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</si>
  <si>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</si>
  <si>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</si>
  <si>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</si>
  <si>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</si>
  <si>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</si>
  <si>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</si>
  <si>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</si>
  <si>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</si>
  <si>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</si>
  <si>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</si>
  <si>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</si>
  <si>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</si>
  <si>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</si>
  <si>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</si>
  <si>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</si>
  <si>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</si>
  <si>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</si>
  <si>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</si>
  <si>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</si>
  <si>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</si>
  <si>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</si>
  <si>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</si>
  <si>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</si>
  <si>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</si>
  <si>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</si>
  <si>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</si>
  <si>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</si>
  <si>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</si>
  <si>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</si>
  <si>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</si>
  <si>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</si>
  <si>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</si>
  <si>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</si>
  <si>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</si>
  <si>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</si>
  <si>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</si>
  <si>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</si>
  <si>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</si>
  <si>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</si>
  <si>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</si>
  <si>
    <t>MODIFICACIÓN</t>
  </si>
  <si>
    <t>META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</si>
</sst>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00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43" fontId="5" fillId="3" borderId="1" xfId="0" applyNumberFormat="1" applyFont="1" applyFill="1" applyBorder="1" applyAlignment="1">
      <alignment horizontal="center" vertical="top"/>
    </xf>
    <xf numFmtId="43" fontId="5" fillId="0" borderId="1" xfId="1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" fontId="3" fillId="0" borderId="1" xfId="1" applyNumberFormat="1" applyFont="1" applyBorder="1" applyAlignment="1">
      <alignment horizontal="center" vertical="top"/>
    </xf>
    <xf numFmtId="0" fontId="17" fillId="0" borderId="1" xfId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0"/>
  <sheetViews>
    <sheetView showGridLines="0" tabSelected="1" topLeftCell="B10" zoomScale="85" zoomScaleNormal="85" zoomScaleSheetLayoutView="115" zoomScalePageLayoutView="70" workbookViewId="0">
      <selection activeCell="Y27" sqref="Y27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1.5703125" style="1" bestFit="1" customWidth="1"/>
    <col min="10" max="10" width="10.5703125" style="1" hidden="1" customWidth="1"/>
    <col min="11" max="11" width="12.85546875" style="1" customWidth="1"/>
    <col min="12" max="13" width="7" style="1" customWidth="1"/>
    <col min="14" max="14" width="7.5703125" style="1" customWidth="1"/>
    <col min="15" max="15" width="7.140625" style="1" customWidth="1"/>
    <col min="16" max="16" width="15.5703125" style="1" customWidth="1"/>
    <col min="17" max="17" width="8.28515625" style="1" customWidth="1"/>
    <col min="18" max="18" width="7.140625" style="1" customWidth="1"/>
    <col min="19" max="19" width="8.28515625" style="1" customWidth="1"/>
    <col min="20" max="20" width="8.42578125" style="1" customWidth="1"/>
    <col min="21" max="21" width="14.85546875" style="1" customWidth="1"/>
    <col min="22" max="22" width="7.7109375" style="1" customWidth="1"/>
    <col min="23" max="23" width="7.42578125" style="1" customWidth="1"/>
    <col min="24" max="24" width="8.140625" style="1" customWidth="1"/>
    <col min="25" max="25" width="7.42578125" style="1" customWidth="1"/>
    <col min="26" max="26" width="14.42578125" style="1" customWidth="1"/>
    <col min="27" max="28" width="12.28515625" style="1" customWidth="1"/>
    <col min="29" max="29" width="15" style="1" customWidth="1"/>
    <col min="30" max="30" width="11.42578125" style="1" customWidth="1"/>
    <col min="31" max="31" width="27.140625" style="1" hidden="1" customWidth="1"/>
    <col min="32" max="32" width="20" style="1" customWidth="1"/>
    <col min="33" max="33" width="13.5703125" style="1" bestFit="1" customWidth="1"/>
    <col min="34" max="16384" width="11.42578125" style="1"/>
  </cols>
  <sheetData>
    <row r="1" spans="1:32" ht="34.5" customHeight="1" x14ac:dyDescent="0.2">
      <c r="AF1" s="46"/>
    </row>
    <row r="2" spans="1:32" s="46" customFormat="1" ht="20.25" x14ac:dyDescent="0.2">
      <c r="A2" s="1"/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1"/>
    </row>
    <row r="3" spans="1:32" s="20" customFormat="1" ht="18.75" x14ac:dyDescent="0.2">
      <c r="A3" s="2"/>
      <c r="B3" s="59" t="s">
        <v>50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</row>
    <row r="4" spans="1:32" s="20" customFormat="1" ht="18.75" x14ac:dyDescent="0.2">
      <c r="A4" s="2"/>
      <c r="B4" s="59" t="s">
        <v>39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2" s="2" customFormat="1" ht="30" customHeight="1" x14ac:dyDescent="0.2">
      <c r="B5" s="56" t="s">
        <v>36</v>
      </c>
      <c r="C5" s="56"/>
      <c r="D5" s="56"/>
      <c r="E5" s="57" t="s">
        <v>0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F5" s="20"/>
    </row>
    <row r="6" spans="1:32" s="2" customFormat="1" ht="45.75" customHeight="1" x14ac:dyDescent="0.2">
      <c r="B6" s="56" t="s">
        <v>37</v>
      </c>
      <c r="C6" s="56"/>
      <c r="D6" s="56"/>
      <c r="E6" s="57" t="s">
        <v>1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F6" s="20"/>
    </row>
    <row r="7" spans="1:32" s="2" customFormat="1" ht="39.75" customHeight="1" x14ac:dyDescent="0.2">
      <c r="B7" s="65" t="s">
        <v>38</v>
      </c>
      <c r="C7" s="65"/>
      <c r="D7" s="65"/>
      <c r="E7" s="61" t="s">
        <v>23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2" s="2" customFormat="1" ht="312" customHeight="1" x14ac:dyDescent="0.2">
      <c r="B8" s="56" t="s">
        <v>2</v>
      </c>
      <c r="C8" s="56"/>
      <c r="D8" s="56"/>
      <c r="E8" s="66" t="s">
        <v>58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</row>
    <row r="9" spans="1:32" ht="41.25" customHeight="1" x14ac:dyDescent="0.2">
      <c r="B9" s="69" t="s">
        <v>24</v>
      </c>
      <c r="C9" s="69"/>
      <c r="D9" s="69"/>
      <c r="E9" s="70" t="s">
        <v>52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2" ht="21.75" customHeight="1" x14ac:dyDescent="0.2">
      <c r="A10" s="46"/>
      <c r="B10" s="47"/>
      <c r="C10" s="47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6"/>
      <c r="AF10" s="46"/>
    </row>
    <row r="11" spans="1:32" ht="20.25" x14ac:dyDescent="0.2">
      <c r="B11" s="58" t="s">
        <v>49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2" ht="18.75" x14ac:dyDescent="0.2">
      <c r="B12" s="59" t="s">
        <v>50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1:32" ht="18.75" x14ac:dyDescent="0.2">
      <c r="B13" s="59" t="s">
        <v>39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</row>
    <row r="14" spans="1:32" ht="19.5" x14ac:dyDescent="0.2">
      <c r="B14" s="71" t="s">
        <v>41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2" s="7" customFormat="1" ht="15.75" x14ac:dyDescent="0.2">
      <c r="B15" s="60" t="s">
        <v>32</v>
      </c>
      <c r="C15" s="60"/>
      <c r="D15" s="60"/>
      <c r="E15" s="60"/>
      <c r="F15" s="72" t="s">
        <v>40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4"/>
    </row>
    <row r="16" spans="1:32" s="7" customFormat="1" ht="30" customHeight="1" x14ac:dyDescent="0.2">
      <c r="B16" s="60" t="s">
        <v>25</v>
      </c>
      <c r="C16" s="60"/>
      <c r="D16" s="60"/>
      <c r="E16" s="60"/>
      <c r="F16" s="61" t="s">
        <v>57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2:33" s="7" customFormat="1" ht="15.75" x14ac:dyDescent="0.2">
      <c r="B17" s="62" t="s">
        <v>42</v>
      </c>
      <c r="C17" s="63"/>
      <c r="D17" s="63"/>
      <c r="E17" s="64"/>
      <c r="F17" s="77" t="s">
        <v>43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9"/>
    </row>
    <row r="18" spans="2:33" s="7" customFormat="1" ht="15.75" x14ac:dyDescent="0.2">
      <c r="B18" s="80" t="s">
        <v>45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2"/>
    </row>
    <row r="19" spans="2:33" s="7" customFormat="1" ht="51" customHeight="1" x14ac:dyDescent="0.2">
      <c r="B19" s="90" t="s">
        <v>33</v>
      </c>
      <c r="C19" s="90"/>
      <c r="D19" s="90"/>
      <c r="E19" s="90"/>
      <c r="F19" s="91" t="s">
        <v>44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3"/>
    </row>
    <row r="20" spans="2:33" s="7" customFormat="1" ht="15.75" x14ac:dyDescent="0.2">
      <c r="B20" s="90" t="s">
        <v>34</v>
      </c>
      <c r="C20" s="90"/>
      <c r="D20" s="90"/>
      <c r="E20" s="90"/>
      <c r="F20" s="94" t="s">
        <v>56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</row>
    <row r="21" spans="2:33" ht="15.75" x14ac:dyDescent="0.2">
      <c r="B21" s="27"/>
      <c r="C21" s="97" t="s">
        <v>53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9"/>
    </row>
    <row r="22" spans="2:33" ht="63.75" x14ac:dyDescent="0.2">
      <c r="B22" s="30" t="s">
        <v>35</v>
      </c>
      <c r="C22" s="86" t="s">
        <v>26</v>
      </c>
      <c r="D22" s="87"/>
      <c r="E22" s="88"/>
      <c r="F22" s="31" t="s">
        <v>27</v>
      </c>
      <c r="G22" s="32" t="s">
        <v>4</v>
      </c>
      <c r="H22" s="33" t="s">
        <v>3</v>
      </c>
      <c r="I22" s="34" t="s">
        <v>28</v>
      </c>
      <c r="J22" s="34" t="s">
        <v>59</v>
      </c>
      <c r="K22" s="34" t="s">
        <v>60</v>
      </c>
      <c r="L22" s="4" t="s">
        <v>5</v>
      </c>
      <c r="M22" s="17" t="s">
        <v>6</v>
      </c>
      <c r="N22" s="4" t="s">
        <v>7</v>
      </c>
      <c r="O22" s="4" t="s">
        <v>8</v>
      </c>
      <c r="P22" s="15" t="s">
        <v>46</v>
      </c>
      <c r="Q22" s="5" t="s">
        <v>9</v>
      </c>
      <c r="R22" s="5" t="s">
        <v>10</v>
      </c>
      <c r="S22" s="5" t="s">
        <v>11</v>
      </c>
      <c r="T22" s="5" t="s">
        <v>12</v>
      </c>
      <c r="U22" s="15" t="s">
        <v>47</v>
      </c>
      <c r="V22" s="5" t="s">
        <v>13</v>
      </c>
      <c r="W22" s="5" t="s">
        <v>14</v>
      </c>
      <c r="X22" s="5" t="s">
        <v>15</v>
      </c>
      <c r="Y22" s="5" t="s">
        <v>16</v>
      </c>
      <c r="Z22" s="15" t="s">
        <v>48</v>
      </c>
      <c r="AA22" s="28" t="s">
        <v>29</v>
      </c>
      <c r="AB22" s="28" t="s">
        <v>30</v>
      </c>
      <c r="AC22" s="29" t="s">
        <v>51</v>
      </c>
      <c r="AD22" s="28" t="s">
        <v>31</v>
      </c>
    </row>
    <row r="23" spans="2:33" ht="104.25" customHeight="1" x14ac:dyDescent="0.2">
      <c r="B23" s="13">
        <v>3</v>
      </c>
      <c r="C23" s="89" t="s">
        <v>18</v>
      </c>
      <c r="D23" s="89"/>
      <c r="E23" s="89"/>
      <c r="F23" s="19"/>
      <c r="G23" s="18"/>
      <c r="H23" s="12" t="s">
        <v>17</v>
      </c>
      <c r="I23" s="52">
        <v>93435</v>
      </c>
      <c r="J23" s="53">
        <v>7477</v>
      </c>
      <c r="K23" s="53">
        <v>100912</v>
      </c>
      <c r="L23" s="26">
        <v>6557</v>
      </c>
      <c r="M23" s="26">
        <f>M24</f>
        <v>8149</v>
      </c>
      <c r="N23" s="26">
        <f>N24</f>
        <v>8852</v>
      </c>
      <c r="O23" s="26">
        <f>O24</f>
        <v>6451</v>
      </c>
      <c r="P23" s="26">
        <f>L23+M23+N23+O23</f>
        <v>30009</v>
      </c>
      <c r="Q23" s="26">
        <f>Q24</f>
        <v>7259</v>
      </c>
      <c r="R23" s="26">
        <f>R24</f>
        <v>7461</v>
      </c>
      <c r="S23" s="26">
        <f>S24</f>
        <v>7516</v>
      </c>
      <c r="T23" s="26">
        <v>8847</v>
      </c>
      <c r="U23" s="26">
        <f>SUM(Q23:T23)</f>
        <v>31083</v>
      </c>
      <c r="V23" s="26">
        <v>7553</v>
      </c>
      <c r="W23" s="26">
        <v>6833</v>
      </c>
      <c r="X23" s="26">
        <f>SUM(X25:X27)</f>
        <v>7661</v>
      </c>
      <c r="Y23" s="26"/>
      <c r="Z23" s="26">
        <f>SUM(V23:Y23)</f>
        <v>22047</v>
      </c>
      <c r="AA23" s="26">
        <f>AA24</f>
        <v>83139</v>
      </c>
      <c r="AB23" s="16">
        <f>SUM(AA23/I23)</f>
        <v>0.88980574731096485</v>
      </c>
      <c r="AC23" s="6">
        <v>32389186</v>
      </c>
      <c r="AD23" s="51" t="s">
        <v>55</v>
      </c>
      <c r="AE23" s="22">
        <f>SUM(AE24:AE26)</f>
        <v>17298</v>
      </c>
      <c r="AF23" s="49"/>
      <c r="AG23" s="50"/>
    </row>
    <row r="24" spans="2:33" ht="79.5" customHeight="1" x14ac:dyDescent="0.2">
      <c r="B24" s="3"/>
      <c r="C24" s="76"/>
      <c r="D24" s="76"/>
      <c r="E24" s="76"/>
      <c r="F24" s="23" t="s">
        <v>19</v>
      </c>
      <c r="G24" s="18"/>
      <c r="H24" s="54" t="s">
        <v>17</v>
      </c>
      <c r="I24" s="52">
        <v>93434</v>
      </c>
      <c r="J24" s="53">
        <v>7477</v>
      </c>
      <c r="K24" s="53">
        <v>100912</v>
      </c>
      <c r="L24" s="26">
        <v>6557</v>
      </c>
      <c r="M24" s="26">
        <f>M25+M26+M27</f>
        <v>8149</v>
      </c>
      <c r="N24" s="26">
        <f>N25+N26+N27</f>
        <v>8852</v>
      </c>
      <c r="O24" s="10">
        <f>O25+O26+O27</f>
        <v>6451</v>
      </c>
      <c r="P24" s="26">
        <f>L24+M24+N24+O24</f>
        <v>30009</v>
      </c>
      <c r="Q24" s="26">
        <f>Q25+Q26+Q27</f>
        <v>7259</v>
      </c>
      <c r="R24" s="26">
        <f>R25+R26+R27</f>
        <v>7461</v>
      </c>
      <c r="S24" s="26">
        <f>S25+S26+S27</f>
        <v>7516</v>
      </c>
      <c r="T24" s="26">
        <v>8847</v>
      </c>
      <c r="U24" s="26">
        <f t="shared" ref="U24:U27" si="0">SUM(Q24:T24)</f>
        <v>31083</v>
      </c>
      <c r="V24" s="26">
        <v>7553</v>
      </c>
      <c r="W24" s="26">
        <v>6833</v>
      </c>
      <c r="X24" s="26">
        <f>SUM(X25:X27)</f>
        <v>7661</v>
      </c>
      <c r="Y24" s="26"/>
      <c r="Z24" s="26">
        <f t="shared" ref="Z24:Z27" si="1">SUM(V24:Y24)</f>
        <v>22047</v>
      </c>
      <c r="AA24" s="26">
        <f>SUM(P24+U24+Z24)</f>
        <v>83139</v>
      </c>
      <c r="AB24" s="16">
        <f>SUM(AA24/I24)</f>
        <v>0.88981527067234623</v>
      </c>
      <c r="AC24" s="6">
        <f>AC23</f>
        <v>32389186</v>
      </c>
      <c r="AD24" s="51"/>
      <c r="AE24" s="22">
        <f>SUM(AE25:AE27)</f>
        <v>12097</v>
      </c>
      <c r="AF24" s="49"/>
      <c r="AG24" s="50"/>
    </row>
    <row r="25" spans="2:33" ht="31.5" customHeight="1" x14ac:dyDescent="0.2">
      <c r="B25" s="3"/>
      <c r="C25" s="76"/>
      <c r="D25" s="76"/>
      <c r="E25" s="76"/>
      <c r="F25" s="25"/>
      <c r="G25" s="11" t="s">
        <v>20</v>
      </c>
      <c r="H25" s="9" t="s">
        <v>17</v>
      </c>
      <c r="I25" s="25">
        <v>8287</v>
      </c>
      <c r="J25" s="3"/>
      <c r="K25" s="55">
        <f>$K$23*8.88%</f>
        <v>8960.9856</v>
      </c>
      <c r="L25" s="10">
        <v>737</v>
      </c>
      <c r="M25" s="10">
        <v>754</v>
      </c>
      <c r="N25" s="10">
        <v>933</v>
      </c>
      <c r="O25" s="10">
        <v>667</v>
      </c>
      <c r="P25" s="26">
        <f>SUM(L25:O25)</f>
        <v>3091</v>
      </c>
      <c r="Q25" s="26">
        <v>646</v>
      </c>
      <c r="R25" s="26">
        <v>534</v>
      </c>
      <c r="S25" s="26">
        <v>791</v>
      </c>
      <c r="T25" s="26">
        <v>871</v>
      </c>
      <c r="U25" s="26">
        <f t="shared" si="0"/>
        <v>2842</v>
      </c>
      <c r="V25" s="26">
        <v>720</v>
      </c>
      <c r="W25" s="26">
        <v>609</v>
      </c>
      <c r="X25" s="26">
        <v>845</v>
      </c>
      <c r="Y25" s="26"/>
      <c r="Z25" s="26">
        <f t="shared" si="1"/>
        <v>2174</v>
      </c>
      <c r="AA25" s="26">
        <f>SUM(P25+U25+Z25)</f>
        <v>8107</v>
      </c>
      <c r="AB25" s="16">
        <f>SUM(AA25/I25)</f>
        <v>0.97827923253288285</v>
      </c>
      <c r="AC25" s="24"/>
      <c r="AD25" s="8"/>
      <c r="AE25" s="22">
        <f>593+594</f>
        <v>1187</v>
      </c>
      <c r="AF25" s="49"/>
      <c r="AG25" s="50"/>
    </row>
    <row r="26" spans="2:33" ht="36" customHeight="1" x14ac:dyDescent="0.2">
      <c r="B26" s="3"/>
      <c r="C26" s="76"/>
      <c r="D26" s="76"/>
      <c r="E26" s="76"/>
      <c r="F26" s="14"/>
      <c r="G26" s="11" t="s">
        <v>21</v>
      </c>
      <c r="H26" s="9" t="s">
        <v>17</v>
      </c>
      <c r="I26" s="25">
        <v>31679</v>
      </c>
      <c r="J26" s="3"/>
      <c r="K26" s="55">
        <f>$K$23*33.9%</f>
        <v>34209.167999999998</v>
      </c>
      <c r="L26" s="10">
        <v>2005</v>
      </c>
      <c r="M26" s="10">
        <v>2604</v>
      </c>
      <c r="N26" s="10">
        <v>2768</v>
      </c>
      <c r="O26" s="10">
        <v>2014</v>
      </c>
      <c r="P26" s="26">
        <f>SUM(L26:O26)</f>
        <v>9391</v>
      </c>
      <c r="Q26" s="26">
        <v>2345</v>
      </c>
      <c r="R26" s="26">
        <v>2549</v>
      </c>
      <c r="S26" s="26">
        <v>2322</v>
      </c>
      <c r="T26" s="26">
        <v>2694</v>
      </c>
      <c r="U26" s="26">
        <f t="shared" si="0"/>
        <v>9910</v>
      </c>
      <c r="V26" s="26">
        <v>2420</v>
      </c>
      <c r="W26" s="26">
        <v>2186</v>
      </c>
      <c r="X26" s="26">
        <v>2298</v>
      </c>
      <c r="Y26" s="26"/>
      <c r="Z26" s="26">
        <f t="shared" si="1"/>
        <v>6904</v>
      </c>
      <c r="AA26" s="26">
        <f t="shared" ref="AA26:AA27" si="2">SUM(P26+U26+Z26)</f>
        <v>26205</v>
      </c>
      <c r="AB26" s="16">
        <f>SUM(AA26/I26)</f>
        <v>0.82720414154487198</v>
      </c>
      <c r="AC26" s="8"/>
      <c r="AD26" s="24"/>
      <c r="AE26" s="22">
        <f>2007+2007</f>
        <v>4014</v>
      </c>
      <c r="AF26" s="49"/>
      <c r="AG26" s="50"/>
    </row>
    <row r="27" spans="2:33" ht="32.25" customHeight="1" x14ac:dyDescent="0.2">
      <c r="B27" s="36"/>
      <c r="C27" s="83"/>
      <c r="D27" s="84"/>
      <c r="E27" s="85"/>
      <c r="F27" s="37"/>
      <c r="G27" s="38" t="s">
        <v>22</v>
      </c>
      <c r="H27" s="39" t="s">
        <v>17</v>
      </c>
      <c r="I27" s="25">
        <v>53469</v>
      </c>
      <c r="J27" s="3"/>
      <c r="K27" s="55">
        <f>$K$23*57.22%</f>
        <v>57741.846400000002</v>
      </c>
      <c r="L27" s="40">
        <v>3815</v>
      </c>
      <c r="M27" s="40">
        <v>4791</v>
      </c>
      <c r="N27" s="40">
        <v>5151</v>
      </c>
      <c r="O27" s="40">
        <v>3770</v>
      </c>
      <c r="P27" s="41">
        <f>SUM(L27:O27)</f>
        <v>17527</v>
      </c>
      <c r="Q27" s="41">
        <v>4268</v>
      </c>
      <c r="R27" s="41">
        <v>4378</v>
      </c>
      <c r="S27" s="41">
        <v>4403</v>
      </c>
      <c r="T27" s="41">
        <v>5283</v>
      </c>
      <c r="U27" s="26">
        <f t="shared" si="0"/>
        <v>18332</v>
      </c>
      <c r="V27" s="41">
        <v>4413</v>
      </c>
      <c r="W27" s="41">
        <v>4038</v>
      </c>
      <c r="X27" s="41">
        <v>4518</v>
      </c>
      <c r="Y27" s="41"/>
      <c r="Z27" s="26">
        <f t="shared" si="1"/>
        <v>12969</v>
      </c>
      <c r="AA27" s="41">
        <f t="shared" si="2"/>
        <v>48828</v>
      </c>
      <c r="AB27" s="42">
        <f>SUM(AA27/I27)</f>
        <v>0.913202042304887</v>
      </c>
      <c r="AC27" s="43"/>
      <c r="AD27" s="43"/>
      <c r="AE27" s="22">
        <f>3448+3448</f>
        <v>6896</v>
      </c>
      <c r="AF27" s="49"/>
      <c r="AG27" s="50"/>
    </row>
    <row r="28" spans="2:33" ht="18.75" x14ac:dyDescent="0.3">
      <c r="B28" s="21"/>
      <c r="C28" s="75" t="s">
        <v>54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21"/>
      <c r="AE28" s="35"/>
      <c r="AF28" s="49"/>
      <c r="AG28" s="50"/>
    </row>
    <row r="29" spans="2:33" ht="18.75" x14ac:dyDescent="0.3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4"/>
      <c r="AE29" s="35"/>
      <c r="AF29" s="49"/>
      <c r="AG29" s="50"/>
    </row>
    <row r="30" spans="2:33" x14ac:dyDescent="0.2">
      <c r="S30" s="7"/>
    </row>
  </sheetData>
  <mergeCells count="36">
    <mergeCell ref="C28:AC28"/>
    <mergeCell ref="C24:E24"/>
    <mergeCell ref="F17:AD17"/>
    <mergeCell ref="B18:AD18"/>
    <mergeCell ref="C25:E25"/>
    <mergeCell ref="C26:E26"/>
    <mergeCell ref="C27:E27"/>
    <mergeCell ref="C22:E22"/>
    <mergeCell ref="C23:E23"/>
    <mergeCell ref="B19:E19"/>
    <mergeCell ref="F19:AD19"/>
    <mergeCell ref="B20:E20"/>
    <mergeCell ref="F20:AD20"/>
    <mergeCell ref="C21:AD21"/>
    <mergeCell ref="B16:E16"/>
    <mergeCell ref="F16:AD16"/>
    <mergeCell ref="B17:E17"/>
    <mergeCell ref="B7:D7"/>
    <mergeCell ref="E7:AD7"/>
    <mergeCell ref="B8:D8"/>
    <mergeCell ref="E8:AD8"/>
    <mergeCell ref="B9:D9"/>
    <mergeCell ref="E9:AD9"/>
    <mergeCell ref="B11:AD11"/>
    <mergeCell ref="B12:AD12"/>
    <mergeCell ref="B13:AD13"/>
    <mergeCell ref="B14:AD14"/>
    <mergeCell ref="B15:E15"/>
    <mergeCell ref="F15:AD15"/>
    <mergeCell ref="B6:D6"/>
    <mergeCell ref="E6:AD6"/>
    <mergeCell ref="B2:AD2"/>
    <mergeCell ref="B3:AD3"/>
    <mergeCell ref="B4:AD4"/>
    <mergeCell ref="B5:D5"/>
    <mergeCell ref="E5:AD5"/>
  </mergeCells>
  <printOptions horizontalCentered="1"/>
  <pageMargins left="0.19685039370078741" right="0" top="0.59055118110236227" bottom="0.39370078740157483" header="0.39370078740157483" footer="0.39370078740157483"/>
  <pageSetup paperSize="9" scale="49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METAS FÍSICAS</vt:lpstr>
      <vt:lpstr>'METAS FÍSICAS'!Área_de_impresión</vt:lpstr>
      <vt:lpstr>'METAS FÍSICAS'!Títulos_a_imprimir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Lidia Maritza Lopez Arriola</cp:lastModifiedBy>
  <cp:lastPrinted>2022-12-08T22:34:36Z</cp:lastPrinted>
  <dcterms:created xsi:type="dcterms:W3CDTF">2019-01-08T14:24:40Z</dcterms:created>
  <dcterms:modified xsi:type="dcterms:W3CDTF">2022-12-08T23:20:44Z</dcterms:modified>
</cp:coreProperties>
</file>